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3.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4.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codeName="{8C4F1C90-05EB-6A55-5F09-09C24B55AC0B}"/>
  <workbookPr codeName="ThisWorkbook"/>
  <bookViews>
    <workbookView xWindow="0" yWindow="0" windowWidth="20400" windowHeight="7200" tabRatio="907" activeTab="5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7"/>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44525"/>
</workbook>
</file>

<file path=xl/calcChain.xml><?xml version="1.0" encoding="utf-8"?>
<calcChain xmlns="http://schemas.openxmlformats.org/spreadsheetml/2006/main">
  <c r="W16" i="38" l="1"/>
  <c r="V16" i="38"/>
  <c r="U16" i="38"/>
  <c r="T16" i="38"/>
  <c r="S16" i="38"/>
  <c r="R16" i="38"/>
  <c r="Q16" i="38"/>
  <c r="P16" i="38"/>
  <c r="O16" i="38"/>
  <c r="N16" i="38"/>
  <c r="M16" i="38"/>
  <c r="L16" i="38"/>
  <c r="K16" i="38"/>
  <c r="J16" i="38"/>
  <c r="I16" i="38"/>
  <c r="H16" i="38"/>
  <c r="G16" i="38"/>
  <c r="AD13" i="38"/>
  <c r="V13" i="38"/>
  <c r="T13" i="38"/>
  <c r="S13" i="38"/>
  <c r="P13" i="38"/>
  <c r="O13" i="38"/>
  <c r="M13" i="38"/>
  <c r="L13" i="38"/>
  <c r="K13" i="38"/>
  <c r="X16" i="36"/>
  <c r="W16" i="36"/>
  <c r="V16" i="36"/>
  <c r="T16" i="36"/>
  <c r="S16" i="36"/>
  <c r="R16" i="36"/>
  <c r="Q16" i="36"/>
  <c r="P16" i="36"/>
  <c r="O16" i="36"/>
  <c r="N16" i="36"/>
  <c r="L16" i="36"/>
  <c r="K16" i="36"/>
  <c r="J16" i="36"/>
  <c r="I16" i="36"/>
  <c r="H16" i="36"/>
  <c r="U15" i="36"/>
  <c r="Q15" i="36"/>
  <c r="M15" i="36"/>
  <c r="AD13" i="36"/>
  <c r="W13" i="36"/>
  <c r="T13" i="36"/>
  <c r="Q13" i="36"/>
  <c r="AC13" i="36" s="1"/>
  <c r="P13" i="36"/>
  <c r="N13" i="36"/>
  <c r="L13" i="36"/>
  <c r="AC16" i="34"/>
  <c r="AB16" i="34"/>
  <c r="AA16" i="34"/>
  <c r="Y16" i="34"/>
  <c r="W16" i="34"/>
  <c r="X16" i="34" s="1"/>
  <c r="U16" i="34"/>
  <c r="T16" i="34"/>
  <c r="S16" i="34"/>
  <c r="Q16" i="34"/>
  <c r="P16" i="34"/>
  <c r="O16" i="34"/>
  <c r="M16" i="34"/>
  <c r="L16" i="34"/>
  <c r="K16" i="34"/>
  <c r="J16" i="34"/>
  <c r="I16" i="34"/>
  <c r="X13" i="34"/>
  <c r="V13" i="34"/>
  <c r="V16" i="34" s="1"/>
  <c r="U13" i="34"/>
  <c r="R13" i="34"/>
  <c r="R3" i="34" s="1"/>
  <c r="Q13" i="34"/>
  <c r="O13" i="34"/>
  <c r="N13" i="34"/>
  <c r="M13" i="34"/>
  <c r="Y3" i="34"/>
  <c r="X3" i="34"/>
  <c r="W3" i="34"/>
  <c r="U3" i="34"/>
  <c r="T3" i="34"/>
  <c r="S3" i="34"/>
  <c r="Q3" i="34"/>
  <c r="P3" i="34"/>
  <c r="O3" i="34"/>
  <c r="M3" i="34"/>
  <c r="L3" i="34"/>
  <c r="K3" i="34"/>
  <c r="J3" i="34"/>
  <c r="I3" i="34"/>
  <c r="AA16" i="33"/>
  <c r="Z16" i="33"/>
  <c r="Y16" i="33"/>
  <c r="W16" i="33"/>
  <c r="V16" i="33"/>
  <c r="U16" i="33"/>
  <c r="T16" i="33"/>
  <c r="S16" i="33"/>
  <c r="R16" i="33"/>
  <c r="Q16" i="33"/>
  <c r="P16" i="33"/>
  <c r="O16" i="33"/>
  <c r="N16" i="33"/>
  <c r="M16" i="33"/>
  <c r="L16" i="33"/>
  <c r="K16" i="33"/>
  <c r="J16" i="33"/>
  <c r="I16" i="33"/>
  <c r="H16" i="33"/>
  <c r="AC13" i="33"/>
  <c r="V13" i="33"/>
  <c r="T13" i="33"/>
  <c r="S13" i="33"/>
  <c r="P13" i="33"/>
  <c r="O13" i="33"/>
  <c r="M13" i="33"/>
  <c r="L13" i="33"/>
  <c r="K13" i="33"/>
  <c r="W16" i="32"/>
  <c r="V16" i="32"/>
  <c r="U16" i="32"/>
  <c r="T16" i="32"/>
  <c r="S16" i="32"/>
  <c r="R16" i="32"/>
  <c r="Q16" i="32"/>
  <c r="P16" i="32"/>
  <c r="O16" i="32"/>
  <c r="N16" i="32"/>
  <c r="M16" i="32"/>
  <c r="L16" i="32"/>
  <c r="K16" i="32"/>
  <c r="J16" i="32"/>
  <c r="I16" i="32"/>
  <c r="H16" i="32"/>
  <c r="AD13" i="32"/>
  <c r="V13" i="32"/>
  <c r="T13" i="32"/>
  <c r="S13" i="32"/>
  <c r="P13" i="32"/>
  <c r="O13" i="32"/>
  <c r="M13" i="32"/>
  <c r="L13" i="32"/>
  <c r="K13" i="32"/>
  <c r="AA16" i="31"/>
  <c r="Z16" i="31"/>
  <c r="Y16" i="31"/>
  <c r="W16" i="31"/>
  <c r="V16" i="31"/>
  <c r="U16" i="31"/>
  <c r="T16" i="31"/>
  <c r="S16" i="31"/>
  <c r="R16" i="31"/>
  <c r="Q16" i="31"/>
  <c r="P16" i="31"/>
  <c r="O16" i="31"/>
  <c r="N16" i="31"/>
  <c r="M16" i="31"/>
  <c r="L16" i="31"/>
  <c r="K16" i="31"/>
  <c r="J16" i="31"/>
  <c r="I16" i="31"/>
  <c r="H16" i="31"/>
  <c r="AD13" i="31"/>
  <c r="V13" i="31"/>
  <c r="T13" i="31"/>
  <c r="S13" i="31"/>
  <c r="P13" i="31"/>
  <c r="O13" i="31"/>
  <c r="M13" i="31"/>
  <c r="L13" i="31"/>
  <c r="K13" i="31"/>
  <c r="AA19" i="28"/>
  <c r="Z19" i="28"/>
  <c r="Y19" i="28"/>
  <c r="W19" i="28"/>
  <c r="U19" i="28"/>
  <c r="V19" i="28" s="1"/>
  <c r="R19" i="28"/>
  <c r="Q19" i="28"/>
  <c r="N19" i="28"/>
  <c r="M19" i="28"/>
  <c r="J19" i="28"/>
  <c r="I19" i="28"/>
  <c r="H19" i="28"/>
  <c r="AC17" i="28"/>
  <c r="V17" i="28"/>
  <c r="S17" i="28"/>
  <c r="O17" i="28"/>
  <c r="M17" i="28"/>
  <c r="K17" i="28"/>
  <c r="AC16" i="28"/>
  <c r="V16" i="28"/>
  <c r="S16" i="28"/>
  <c r="O16" i="28"/>
  <c r="M16" i="28"/>
  <c r="K16" i="28"/>
  <c r="AC15" i="28"/>
  <c r="V15" i="28"/>
  <c r="S15" i="28"/>
  <c r="O15" i="28"/>
  <c r="M15" i="28"/>
  <c r="K15" i="28"/>
  <c r="AC13" i="28"/>
  <c r="V13" i="28"/>
  <c r="T13" i="28"/>
  <c r="S13" i="28"/>
  <c r="P13" i="28"/>
  <c r="O13" i="28"/>
  <c r="M13" i="28"/>
  <c r="L13" i="28"/>
  <c r="K13" i="28"/>
  <c r="AA16" i="26"/>
  <c r="Z16" i="26"/>
  <c r="Y16" i="26"/>
  <c r="W16" i="26"/>
  <c r="V16" i="26"/>
  <c r="U16" i="26"/>
  <c r="T16" i="26"/>
  <c r="S16" i="26"/>
  <c r="R16" i="26"/>
  <c r="Q16" i="26"/>
  <c r="P16" i="26"/>
  <c r="O16" i="26"/>
  <c r="N16" i="26"/>
  <c r="M16" i="26"/>
  <c r="L16" i="26"/>
  <c r="K16" i="26"/>
  <c r="J16" i="26"/>
  <c r="I16" i="26"/>
  <c r="H16" i="26"/>
  <c r="AC13" i="26"/>
  <c r="V13" i="26"/>
  <c r="T13" i="26"/>
  <c r="S13" i="26"/>
  <c r="P13" i="26"/>
  <c r="O13" i="26"/>
  <c r="M13" i="26"/>
  <c r="L13" i="26"/>
  <c r="K13" i="26"/>
  <c r="AA16" i="23"/>
  <c r="Z16" i="23"/>
  <c r="Y16" i="23"/>
  <c r="W16" i="23"/>
  <c r="V16" i="23"/>
  <c r="U16" i="23"/>
  <c r="T16" i="23"/>
  <c r="S16" i="23"/>
  <c r="R16" i="23"/>
  <c r="Q16" i="23"/>
  <c r="P16" i="23"/>
  <c r="O16" i="23"/>
  <c r="N16" i="23"/>
  <c r="M16" i="23"/>
  <c r="L16" i="23"/>
  <c r="K16" i="23"/>
  <c r="J16" i="23"/>
  <c r="I16" i="23"/>
  <c r="H16" i="23"/>
  <c r="AD13" i="23"/>
  <c r="V13" i="23"/>
  <c r="T13" i="23"/>
  <c r="S13" i="23"/>
  <c r="P13" i="23"/>
  <c r="O13" i="23"/>
  <c r="M13" i="23"/>
  <c r="L13" i="23"/>
  <c r="K13" i="23"/>
  <c r="AA16" i="53"/>
  <c r="Z16" i="53"/>
  <c r="Y16" i="53"/>
  <c r="W16" i="53"/>
  <c r="V16" i="53"/>
  <c r="U16" i="53"/>
  <c r="T16" i="53"/>
  <c r="S16" i="53"/>
  <c r="R16" i="53"/>
  <c r="Q16" i="53"/>
  <c r="P16" i="53"/>
  <c r="O16" i="53"/>
  <c r="N16" i="53"/>
  <c r="M16" i="53"/>
  <c r="L16" i="53"/>
  <c r="K16" i="53"/>
  <c r="J16" i="53"/>
  <c r="I16" i="53"/>
  <c r="H16" i="53"/>
  <c r="AD13" i="53"/>
  <c r="V13" i="53"/>
  <c r="T13" i="53"/>
  <c r="S13" i="53"/>
  <c r="P13" i="53"/>
  <c r="O13" i="53"/>
  <c r="M13" i="53"/>
  <c r="L13" i="53"/>
  <c r="K13" i="53"/>
  <c r="AA16" i="54"/>
  <c r="Z16" i="54"/>
  <c r="Y16" i="54"/>
  <c r="W16" i="54"/>
  <c r="V16" i="54"/>
  <c r="U16" i="54"/>
  <c r="T16" i="54"/>
  <c r="S16" i="54"/>
  <c r="R16" i="54"/>
  <c r="Q16" i="54"/>
  <c r="P16" i="54"/>
  <c r="O16" i="54"/>
  <c r="N16" i="54"/>
  <c r="M16" i="54"/>
  <c r="L16" i="54"/>
  <c r="K16" i="54"/>
  <c r="J16" i="54"/>
  <c r="I16" i="54"/>
  <c r="H16" i="54"/>
  <c r="AD13" i="54"/>
  <c r="V13" i="54"/>
  <c r="T13" i="54"/>
  <c r="S13" i="54"/>
  <c r="P13" i="54"/>
  <c r="O13" i="54"/>
  <c r="M13" i="54"/>
  <c r="L13" i="54"/>
  <c r="K13" i="54"/>
  <c r="AA16" i="55"/>
  <c r="Z16" i="55"/>
  <c r="Y16" i="55"/>
  <c r="W16" i="55"/>
  <c r="V16" i="55"/>
  <c r="U16" i="55"/>
  <c r="T16" i="55"/>
  <c r="S16" i="55"/>
  <c r="R16" i="55"/>
  <c r="Q16" i="55"/>
  <c r="P16" i="55"/>
  <c r="O16" i="55"/>
  <c r="N16" i="55"/>
  <c r="M16" i="55"/>
  <c r="L16" i="55"/>
  <c r="K16" i="55"/>
  <c r="J16" i="55"/>
  <c r="I16" i="55"/>
  <c r="H16" i="55"/>
  <c r="AD13" i="55"/>
  <c r="V13" i="55"/>
  <c r="T13" i="55"/>
  <c r="S13" i="55"/>
  <c r="P13" i="55"/>
  <c r="O13" i="55"/>
  <c r="M13" i="55"/>
  <c r="L13" i="55"/>
  <c r="K13" i="55"/>
  <c r="AA16" i="56"/>
  <c r="Z16" i="56"/>
  <c r="Y16" i="56"/>
  <c r="W16" i="56"/>
  <c r="V16" i="56"/>
  <c r="U16" i="56"/>
  <c r="T16" i="56"/>
  <c r="S16" i="56"/>
  <c r="R16" i="56"/>
  <c r="Q16" i="56"/>
  <c r="P16" i="56"/>
  <c r="O16" i="56"/>
  <c r="N16" i="56"/>
  <c r="M16" i="56"/>
  <c r="L16" i="56"/>
  <c r="K16" i="56"/>
  <c r="J16" i="56"/>
  <c r="I16" i="56"/>
  <c r="H16" i="56"/>
  <c r="AC13" i="56"/>
  <c r="V13" i="56"/>
  <c r="T13" i="56"/>
  <c r="S13" i="56"/>
  <c r="P13" i="56"/>
  <c r="O13" i="56"/>
  <c r="M13" i="56"/>
  <c r="L13" i="56"/>
  <c r="K13" i="56"/>
  <c r="AA16" i="57"/>
  <c r="Z16" i="57"/>
  <c r="Y16" i="57"/>
  <c r="W16" i="57"/>
  <c r="V16" i="57"/>
  <c r="U16" i="57"/>
  <c r="T16" i="57"/>
  <c r="S16" i="57"/>
  <c r="R16" i="57"/>
  <c r="Q16" i="57"/>
  <c r="P16" i="57"/>
  <c r="O16" i="57"/>
  <c r="N16" i="57"/>
  <c r="M16" i="57"/>
  <c r="L16" i="57"/>
  <c r="K16" i="57"/>
  <c r="J16" i="57"/>
  <c r="I16" i="57"/>
  <c r="H16" i="57"/>
  <c r="AC13" i="57"/>
  <c r="V13" i="57"/>
  <c r="T13" i="57"/>
  <c r="S13" i="57"/>
  <c r="P13" i="57"/>
  <c r="O13" i="57"/>
  <c r="M13" i="57"/>
  <c r="L13" i="57"/>
  <c r="K13" i="57"/>
  <c r="AA16" i="58"/>
  <c r="Z16" i="58"/>
  <c r="Y16" i="58"/>
  <c r="W16" i="58"/>
  <c r="V16" i="58"/>
  <c r="U16" i="58"/>
  <c r="T16" i="58"/>
  <c r="S16" i="58"/>
  <c r="R16" i="58"/>
  <c r="Q16" i="58"/>
  <c r="P16" i="58"/>
  <c r="O16" i="58"/>
  <c r="N16" i="58"/>
  <c r="M16" i="58"/>
  <c r="L16" i="58"/>
  <c r="K16" i="58"/>
  <c r="J16" i="58"/>
  <c r="I16" i="58"/>
  <c r="H16" i="58"/>
  <c r="AC13" i="58"/>
  <c r="V13" i="58"/>
  <c r="T13" i="58"/>
  <c r="S13" i="58"/>
  <c r="P13" i="58"/>
  <c r="O13" i="58"/>
  <c r="M13" i="58"/>
  <c r="L13" i="58"/>
  <c r="K13" i="58"/>
  <c r="AC16" i="24"/>
  <c r="AE13" i="24" s="1"/>
  <c r="AB16" i="24"/>
  <c r="AA16" i="24"/>
  <c r="Y16" i="24"/>
  <c r="W16" i="24"/>
  <c r="X16" i="24" s="1"/>
  <c r="U16" i="24"/>
  <c r="T16" i="24"/>
  <c r="S16" i="24"/>
  <c r="Q16" i="24"/>
  <c r="P16" i="24"/>
  <c r="O16" i="24"/>
  <c r="M16" i="24"/>
  <c r="L16" i="24"/>
  <c r="K16" i="24"/>
  <c r="J16" i="24"/>
  <c r="I16" i="24"/>
  <c r="X13" i="24"/>
  <c r="V13" i="24"/>
  <c r="V16" i="24" s="1"/>
  <c r="U13" i="24"/>
  <c r="R13" i="24"/>
  <c r="R16" i="24" s="1"/>
  <c r="Q13" i="24"/>
  <c r="O13" i="24"/>
  <c r="N13" i="24"/>
  <c r="N16" i="24" s="1"/>
  <c r="M13" i="24"/>
  <c r="Y3" i="24"/>
  <c r="X3" i="24"/>
  <c r="W3" i="24"/>
  <c r="U3" i="24"/>
  <c r="T3" i="24"/>
  <c r="S3" i="24"/>
  <c r="Q3" i="24"/>
  <c r="P3" i="24"/>
  <c r="O3" i="24"/>
  <c r="M3" i="24"/>
  <c r="L3" i="24"/>
  <c r="K3" i="24"/>
  <c r="J3" i="24"/>
  <c r="I3" i="24"/>
  <c r="AC16" i="59"/>
  <c r="AE13" i="59" s="1"/>
  <c r="AB16" i="59"/>
  <c r="AA16" i="59"/>
  <c r="Y16" i="59"/>
  <c r="W16" i="59"/>
  <c r="X16" i="59" s="1"/>
  <c r="U16" i="59"/>
  <c r="T16" i="59"/>
  <c r="S16" i="59"/>
  <c r="Q16" i="59"/>
  <c r="P16" i="59"/>
  <c r="O16" i="59"/>
  <c r="M16" i="59"/>
  <c r="L16" i="59"/>
  <c r="K16" i="59"/>
  <c r="J16" i="59"/>
  <c r="I16" i="59"/>
  <c r="X13" i="59"/>
  <c r="V13" i="59"/>
  <c r="U13" i="59"/>
  <c r="R13" i="59"/>
  <c r="R16" i="59" s="1"/>
  <c r="Q13" i="59"/>
  <c r="O13" i="59"/>
  <c r="N13" i="59"/>
  <c r="N16" i="59" s="1"/>
  <c r="M13" i="59"/>
  <c r="Y3" i="59"/>
  <c r="X3" i="59"/>
  <c r="W3" i="59"/>
  <c r="U3" i="59"/>
  <c r="T3" i="59"/>
  <c r="S3" i="59"/>
  <c r="Q3" i="59"/>
  <c r="P3" i="59"/>
  <c r="O3" i="59"/>
  <c r="N3" i="59"/>
  <c r="M3" i="59"/>
  <c r="L3" i="59"/>
  <c r="K3" i="59"/>
  <c r="J3" i="59"/>
  <c r="I3" i="59"/>
  <c r="AA16" i="25"/>
  <c r="Z16" i="25"/>
  <c r="Y16" i="25"/>
  <c r="W16" i="25"/>
  <c r="V16" i="25"/>
  <c r="U16" i="25"/>
  <c r="T16" i="25"/>
  <c r="S16" i="25"/>
  <c r="R16" i="25"/>
  <c r="Q16" i="25"/>
  <c r="P16" i="25"/>
  <c r="O16" i="25"/>
  <c r="N16" i="25"/>
  <c r="M16" i="25"/>
  <c r="L16" i="25"/>
  <c r="K16" i="25"/>
  <c r="J16" i="25"/>
  <c r="I16" i="25"/>
  <c r="H16" i="25"/>
  <c r="AC13" i="25"/>
  <c r="V13" i="25"/>
  <c r="T13" i="25"/>
  <c r="S13" i="25"/>
  <c r="P13" i="25"/>
  <c r="O13" i="25"/>
  <c r="M13" i="25"/>
  <c r="L13" i="25"/>
  <c r="K13" i="25"/>
  <c r="AA16" i="60"/>
  <c r="Z16" i="60"/>
  <c r="Y16" i="60"/>
  <c r="W16" i="60"/>
  <c r="V16" i="60"/>
  <c r="U16" i="60"/>
  <c r="T16" i="60"/>
  <c r="S16" i="60"/>
  <c r="R16" i="60"/>
  <c r="Q16" i="60"/>
  <c r="P16" i="60"/>
  <c r="O16" i="60"/>
  <c r="N16" i="60"/>
  <c r="M16" i="60"/>
  <c r="L16" i="60"/>
  <c r="K16" i="60"/>
  <c r="J16" i="60"/>
  <c r="I16" i="60"/>
  <c r="H16" i="60"/>
  <c r="AC13" i="60"/>
  <c r="V13" i="60"/>
  <c r="T13" i="60"/>
  <c r="S13" i="60"/>
  <c r="P13" i="60"/>
  <c r="O13" i="60"/>
  <c r="M13" i="60"/>
  <c r="L13" i="60"/>
  <c r="K13" i="60"/>
  <c r="AA16" i="61"/>
  <c r="Z16" i="61"/>
  <c r="Y16" i="61"/>
  <c r="W16" i="61"/>
  <c r="V16" i="61"/>
  <c r="U16" i="61"/>
  <c r="T16" i="61"/>
  <c r="S16" i="61"/>
  <c r="R16" i="61"/>
  <c r="Q16" i="61"/>
  <c r="P16" i="61"/>
  <c r="O16" i="61"/>
  <c r="N16" i="61"/>
  <c r="M16" i="61"/>
  <c r="L16" i="61"/>
  <c r="K16" i="61"/>
  <c r="J16" i="61"/>
  <c r="I16" i="61"/>
  <c r="H16" i="61"/>
  <c r="AC13" i="61"/>
  <c r="V13" i="61"/>
  <c r="T13" i="61"/>
  <c r="S13" i="61"/>
  <c r="P13" i="61"/>
  <c r="O13" i="61"/>
  <c r="M13" i="61"/>
  <c r="L13" i="61"/>
  <c r="K13" i="61"/>
  <c r="AA16" i="62"/>
  <c r="Z16" i="62"/>
  <c r="Y16" i="62"/>
  <c r="W16" i="62"/>
  <c r="V16" i="62"/>
  <c r="U16" i="62"/>
  <c r="T16" i="62"/>
  <c r="S16" i="62"/>
  <c r="R16" i="62"/>
  <c r="Q16" i="62"/>
  <c r="P16" i="62"/>
  <c r="O16" i="62"/>
  <c r="N16" i="62"/>
  <c r="M16" i="62"/>
  <c r="L16" i="62"/>
  <c r="K16" i="62"/>
  <c r="J16" i="62"/>
  <c r="I16" i="62"/>
  <c r="H16" i="62"/>
  <c r="AC13" i="62"/>
  <c r="V13" i="62"/>
  <c r="T13" i="62"/>
  <c r="S13" i="62"/>
  <c r="P13" i="62"/>
  <c r="O13" i="62"/>
  <c r="M13" i="62"/>
  <c r="L13" i="62"/>
  <c r="K13" i="62"/>
  <c r="AA17" i="63"/>
  <c r="Z17" i="63"/>
  <c r="Y17" i="63"/>
  <c r="W17" i="63"/>
  <c r="V17" i="63"/>
  <c r="U17" i="63"/>
  <c r="S17" i="63"/>
  <c r="R17" i="63"/>
  <c r="Q17" i="63"/>
  <c r="O17" i="63"/>
  <c r="N17" i="63"/>
  <c r="M17" i="63"/>
  <c r="J17" i="63"/>
  <c r="I17" i="63"/>
  <c r="H17" i="63"/>
  <c r="AC15" i="63"/>
  <c r="V15" i="63"/>
  <c r="S15" i="63"/>
  <c r="O15" i="63"/>
  <c r="M15" i="63"/>
  <c r="K15" i="63"/>
  <c r="K17" i="63" s="1"/>
  <c r="AC13" i="63"/>
  <c r="V13" i="63"/>
  <c r="T13" i="63"/>
  <c r="S13" i="63"/>
  <c r="P13" i="63"/>
  <c r="O13" i="63"/>
  <c r="M13" i="63"/>
  <c r="L13" i="63"/>
  <c r="K13" i="63"/>
  <c r="AA16" i="64"/>
  <c r="Z16" i="64"/>
  <c r="Y16" i="64"/>
  <c r="W16" i="64"/>
  <c r="V16" i="64"/>
  <c r="U16" i="64"/>
  <c r="T16" i="64"/>
  <c r="S16" i="64"/>
  <c r="R16" i="64"/>
  <c r="Q16" i="64"/>
  <c r="P16" i="64"/>
  <c r="O16" i="64"/>
  <c r="N16" i="64"/>
  <c r="M16" i="64"/>
  <c r="L16" i="64"/>
  <c r="K16" i="64"/>
  <c r="J16" i="64"/>
  <c r="I16" i="64"/>
  <c r="H16" i="64"/>
  <c r="AC13" i="64"/>
  <c r="V13" i="64"/>
  <c r="T13" i="64"/>
  <c r="S13" i="64"/>
  <c r="P13" i="64"/>
  <c r="O13" i="64"/>
  <c r="M13" i="64"/>
  <c r="L13" i="64"/>
  <c r="K13" i="64"/>
  <c r="AA16" i="65"/>
  <c r="Z16" i="65"/>
  <c r="Y16" i="65"/>
  <c r="W16" i="65"/>
  <c r="V16" i="65"/>
  <c r="U16" i="65"/>
  <c r="T16" i="65"/>
  <c r="S16" i="65"/>
  <c r="R16" i="65"/>
  <c r="Q16" i="65"/>
  <c r="P16" i="65"/>
  <c r="O16" i="65"/>
  <c r="N16" i="65"/>
  <c r="M16" i="65"/>
  <c r="L16" i="65"/>
  <c r="K16" i="65"/>
  <c r="J16" i="65"/>
  <c r="I16" i="65"/>
  <c r="H16" i="65"/>
  <c r="AD13" i="65"/>
  <c r="V13" i="65"/>
  <c r="T13" i="65"/>
  <c r="S13" i="65"/>
  <c r="P13" i="65"/>
  <c r="O13" i="65"/>
  <c r="M13" i="65"/>
  <c r="L13" i="65"/>
  <c r="K13" i="65"/>
  <c r="AA16" i="66"/>
  <c r="Z16" i="66"/>
  <c r="Y16" i="66"/>
  <c r="W16" i="66"/>
  <c r="V16" i="66"/>
  <c r="U16" i="66"/>
  <c r="T16" i="66"/>
  <c r="S16" i="66"/>
  <c r="R16" i="66"/>
  <c r="Q16" i="66"/>
  <c r="P16" i="66"/>
  <c r="O16" i="66"/>
  <c r="N16" i="66"/>
  <c r="M16" i="66"/>
  <c r="L16" i="66"/>
  <c r="K16" i="66"/>
  <c r="J16" i="66"/>
  <c r="I16" i="66"/>
  <c r="H16" i="66"/>
  <c r="AD13" i="66"/>
  <c r="V13" i="66"/>
  <c r="T13" i="66"/>
  <c r="S13" i="66"/>
  <c r="P13" i="66"/>
  <c r="O13" i="66"/>
  <c r="M13" i="66"/>
  <c r="L13" i="66"/>
  <c r="K13" i="66"/>
  <c r="AA16" i="67"/>
  <c r="Z16" i="67"/>
  <c r="Y16" i="67"/>
  <c r="W16" i="67"/>
  <c r="V16" i="67"/>
  <c r="U16" i="67"/>
  <c r="T16" i="67"/>
  <c r="S16" i="67"/>
  <c r="R16" i="67"/>
  <c r="Q16" i="67"/>
  <c r="P16" i="67"/>
  <c r="O16" i="67"/>
  <c r="N16" i="67"/>
  <c r="M16" i="67"/>
  <c r="L16" i="67"/>
  <c r="K16" i="67"/>
  <c r="J16" i="67"/>
  <c r="I16" i="67"/>
  <c r="H16" i="67"/>
  <c r="AC13" i="67"/>
  <c r="V13" i="67"/>
  <c r="T13" i="67"/>
  <c r="S13" i="67"/>
  <c r="P13" i="67"/>
  <c r="O13" i="67"/>
  <c r="M13" i="67"/>
  <c r="L13" i="67"/>
  <c r="K13" i="67"/>
  <c r="AA16" i="68"/>
  <c r="Z16" i="68"/>
  <c r="Y16" i="68"/>
  <c r="W16" i="68"/>
  <c r="V16" i="68"/>
  <c r="U16" i="68"/>
  <c r="T16" i="68"/>
  <c r="S16" i="68"/>
  <c r="R16" i="68"/>
  <c r="Q16" i="68"/>
  <c r="P16" i="68"/>
  <c r="O16" i="68"/>
  <c r="N16" i="68"/>
  <c r="M16" i="68"/>
  <c r="L16" i="68"/>
  <c r="K16" i="68"/>
  <c r="J16" i="68"/>
  <c r="I16" i="68"/>
  <c r="H16" i="68"/>
  <c r="AC13" i="68"/>
  <c r="V13" i="68"/>
  <c r="T13" i="68"/>
  <c r="S13" i="68"/>
  <c r="P13" i="68"/>
  <c r="O13" i="68"/>
  <c r="M13" i="68"/>
  <c r="L13" i="68"/>
  <c r="K13" i="68"/>
  <c r="AA16" i="69"/>
  <c r="Z16" i="69"/>
  <c r="Y16" i="69"/>
  <c r="W16" i="69"/>
  <c r="V16" i="69"/>
  <c r="U16" i="69"/>
  <c r="T16" i="69"/>
  <c r="S16" i="69"/>
  <c r="R16" i="69"/>
  <c r="Q16" i="69"/>
  <c r="P16" i="69"/>
  <c r="O16" i="69"/>
  <c r="N16" i="69"/>
  <c r="M16" i="69"/>
  <c r="L16" i="69"/>
  <c r="K16" i="69"/>
  <c r="J16" i="69"/>
  <c r="I16" i="69"/>
  <c r="H16" i="69"/>
  <c r="AD13" i="69"/>
  <c r="V13" i="69"/>
  <c r="T13" i="69"/>
  <c r="S13" i="69"/>
  <c r="P13" i="69"/>
  <c r="O13" i="69"/>
  <c r="M13" i="69"/>
  <c r="L13" i="69"/>
  <c r="K13" i="69"/>
  <c r="AA16" i="70"/>
  <c r="Z16" i="70"/>
  <c r="Y16" i="70"/>
  <c r="W16" i="70"/>
  <c r="V16" i="70"/>
  <c r="U16" i="70"/>
  <c r="T16" i="70"/>
  <c r="S16" i="70"/>
  <c r="R16" i="70"/>
  <c r="Q16" i="70"/>
  <c r="P16" i="70"/>
  <c r="O16" i="70"/>
  <c r="N16" i="70"/>
  <c r="M16" i="70"/>
  <c r="L16" i="70"/>
  <c r="K16" i="70"/>
  <c r="J16" i="70"/>
  <c r="I16" i="70"/>
  <c r="H16" i="70"/>
  <c r="AC13" i="70"/>
  <c r="V13" i="70"/>
  <c r="T13" i="70"/>
  <c r="S13" i="70"/>
  <c r="P13" i="70"/>
  <c r="O13" i="70"/>
  <c r="M13" i="70"/>
  <c r="L13" i="70"/>
  <c r="K13" i="70"/>
  <c r="AA16" i="71"/>
  <c r="Z16" i="71"/>
  <c r="Y16" i="71"/>
  <c r="W16" i="71"/>
  <c r="V16" i="71"/>
  <c r="U16" i="71"/>
  <c r="T16" i="71"/>
  <c r="S16" i="71"/>
  <c r="R16" i="71"/>
  <c r="Q16" i="71"/>
  <c r="P16" i="71"/>
  <c r="O16" i="71"/>
  <c r="N16" i="71"/>
  <c r="M16" i="71"/>
  <c r="L16" i="71"/>
  <c r="K16" i="71"/>
  <c r="J16" i="71"/>
  <c r="I16" i="71"/>
  <c r="H16" i="71"/>
  <c r="AC13" i="71"/>
  <c r="V13" i="71"/>
  <c r="T13" i="71"/>
  <c r="S13" i="71"/>
  <c r="P13" i="71"/>
  <c r="O13" i="71"/>
  <c r="M13" i="71"/>
  <c r="L13" i="71"/>
  <c r="K13" i="71"/>
  <c r="AA16" i="22"/>
  <c r="Z16" i="22"/>
  <c r="Y16" i="22"/>
  <c r="W16" i="22"/>
  <c r="V16" i="22"/>
  <c r="U16" i="22"/>
  <c r="T16" i="22"/>
  <c r="S16" i="22"/>
  <c r="R16" i="22"/>
  <c r="Q16" i="22"/>
  <c r="P16" i="22"/>
  <c r="O16" i="22"/>
  <c r="N16" i="22"/>
  <c r="M16" i="22"/>
  <c r="L16" i="22"/>
  <c r="K16" i="22"/>
  <c r="J16" i="22"/>
  <c r="I16" i="22"/>
  <c r="H16" i="22"/>
  <c r="AD13" i="22"/>
  <c r="V13" i="22"/>
  <c r="T13" i="22"/>
  <c r="S13" i="22"/>
  <c r="P13" i="22"/>
  <c r="O13" i="22"/>
  <c r="M13" i="22"/>
  <c r="L13" i="22"/>
  <c r="K13" i="22"/>
  <c r="AA17" i="21"/>
  <c r="Z17" i="21"/>
  <c r="Y17" i="21"/>
  <c r="W17" i="21"/>
  <c r="V17" i="21"/>
  <c r="U17" i="21"/>
  <c r="R17" i="21"/>
  <c r="Q17" i="21"/>
  <c r="N17" i="21"/>
  <c r="M17" i="21"/>
  <c r="J17" i="21"/>
  <c r="I17" i="21"/>
  <c r="H17" i="21"/>
  <c r="V15" i="21"/>
  <c r="S15" i="21"/>
  <c r="S17" i="21" s="1"/>
  <c r="O15" i="21"/>
  <c r="O17" i="21" s="1"/>
  <c r="M15" i="21"/>
  <c r="K15" i="21"/>
  <c r="K17" i="21" s="1"/>
  <c r="AD13" i="21"/>
  <c r="V13" i="21"/>
  <c r="T13" i="21"/>
  <c r="S13" i="21"/>
  <c r="P13" i="21"/>
  <c r="O13" i="21"/>
  <c r="M13" i="21"/>
  <c r="L13" i="21"/>
  <c r="K13" i="21"/>
  <c r="AA16" i="20"/>
  <c r="Z16" i="20"/>
  <c r="Y16" i="20"/>
  <c r="W16" i="20"/>
  <c r="V16" i="20"/>
  <c r="U16" i="20"/>
  <c r="T16" i="20"/>
  <c r="S16" i="20"/>
  <c r="R16" i="20"/>
  <c r="Q16" i="20"/>
  <c r="P16" i="20"/>
  <c r="O16" i="20"/>
  <c r="N16" i="20"/>
  <c r="M16" i="20"/>
  <c r="L16" i="20"/>
  <c r="K16" i="20"/>
  <c r="J16" i="20"/>
  <c r="I16" i="20"/>
  <c r="H16" i="20"/>
  <c r="AC13" i="20"/>
  <c r="V13" i="20"/>
  <c r="T13" i="20"/>
  <c r="S13" i="20"/>
  <c r="P13" i="20"/>
  <c r="O13" i="20"/>
  <c r="M13" i="20"/>
  <c r="L13" i="20"/>
  <c r="K13" i="20"/>
  <c r="AA16" i="19"/>
  <c r="Z16" i="19"/>
  <c r="Y16" i="19"/>
  <c r="W16" i="19"/>
  <c r="V16" i="19"/>
  <c r="U16" i="19"/>
  <c r="T16" i="19"/>
  <c r="S16" i="19"/>
  <c r="R16" i="19"/>
  <c r="Q16" i="19"/>
  <c r="P16" i="19"/>
  <c r="O16" i="19"/>
  <c r="N16" i="19"/>
  <c r="M16" i="19"/>
  <c r="L16" i="19"/>
  <c r="K16" i="19"/>
  <c r="J16" i="19"/>
  <c r="I16" i="19"/>
  <c r="H16" i="19"/>
  <c r="AC13" i="19"/>
  <c r="V13" i="19"/>
  <c r="T13" i="19"/>
  <c r="S13" i="19"/>
  <c r="P13" i="19"/>
  <c r="O13" i="19"/>
  <c r="M13" i="19"/>
  <c r="L13" i="19"/>
  <c r="K13" i="19"/>
  <c r="AA16" i="18"/>
  <c r="Z16" i="18"/>
  <c r="Y16" i="18"/>
  <c r="W16" i="18"/>
  <c r="V16" i="18"/>
  <c r="U16" i="18"/>
  <c r="T16" i="18"/>
  <c r="S16" i="18"/>
  <c r="R16" i="18"/>
  <c r="Q16" i="18"/>
  <c r="P16" i="18"/>
  <c r="O16" i="18"/>
  <c r="N16" i="18"/>
  <c r="M16" i="18"/>
  <c r="L16" i="18"/>
  <c r="K16" i="18"/>
  <c r="J16" i="18"/>
  <c r="I16" i="18"/>
  <c r="H16" i="18"/>
  <c r="AD13" i="18"/>
  <c r="V13" i="18"/>
  <c r="T13" i="18"/>
  <c r="S13" i="18"/>
  <c r="P13" i="18"/>
  <c r="O13" i="18"/>
  <c r="M13" i="18"/>
  <c r="L13" i="18"/>
  <c r="K13" i="18"/>
  <c r="AA16" i="17"/>
  <c r="Z16" i="17"/>
  <c r="Y16" i="17"/>
  <c r="W16" i="17"/>
  <c r="V16" i="17"/>
  <c r="U16" i="17"/>
  <c r="T16" i="17"/>
  <c r="S16" i="17"/>
  <c r="R16" i="17"/>
  <c r="Q16" i="17"/>
  <c r="P16" i="17"/>
  <c r="O16" i="17"/>
  <c r="N16" i="17"/>
  <c r="M16" i="17"/>
  <c r="L16" i="17"/>
  <c r="K16" i="17"/>
  <c r="J16" i="17"/>
  <c r="I16" i="17"/>
  <c r="H16" i="17"/>
  <c r="AD13" i="17"/>
  <c r="V13" i="17"/>
  <c r="T13" i="17"/>
  <c r="S13" i="17"/>
  <c r="P13" i="17"/>
  <c r="O13" i="17"/>
  <c r="M13" i="17"/>
  <c r="L13" i="17"/>
  <c r="K13" i="17"/>
  <c r="AA16" i="16"/>
  <c r="Z16" i="16"/>
  <c r="Y16" i="16"/>
  <c r="W16" i="16"/>
  <c r="V16" i="16"/>
  <c r="U16" i="16"/>
  <c r="T16" i="16"/>
  <c r="S16" i="16"/>
  <c r="R16" i="16"/>
  <c r="Q16" i="16"/>
  <c r="P16" i="16"/>
  <c r="O16" i="16"/>
  <c r="N16" i="16"/>
  <c r="M16" i="16"/>
  <c r="L16" i="16"/>
  <c r="K16" i="16"/>
  <c r="J16" i="16"/>
  <c r="I16" i="16"/>
  <c r="H16" i="16"/>
  <c r="AD13" i="16"/>
  <c r="V13" i="16"/>
  <c r="T13" i="16"/>
  <c r="S13" i="16"/>
  <c r="P13" i="16"/>
  <c r="O13" i="16"/>
  <c r="M13" i="16"/>
  <c r="L13" i="16"/>
  <c r="K13" i="16"/>
  <c r="AA16" i="15"/>
  <c r="Z16" i="15"/>
  <c r="Y16" i="15"/>
  <c r="X16" i="15"/>
  <c r="W16" i="15"/>
  <c r="V16" i="15"/>
  <c r="U16" i="15"/>
  <c r="T16" i="15"/>
  <c r="S16" i="15"/>
  <c r="R16" i="15"/>
  <c r="Q24" i="1" s="1"/>
  <c r="Q16" i="15"/>
  <c r="P16" i="15"/>
  <c r="O16" i="15"/>
  <c r="N16" i="15"/>
  <c r="M16" i="15"/>
  <c r="L16" i="15"/>
  <c r="K16" i="15"/>
  <c r="J16" i="15"/>
  <c r="I16" i="15"/>
  <c r="Z13" i="15"/>
  <c r="X13" i="15"/>
  <c r="V13" i="15"/>
  <c r="U13" i="15"/>
  <c r="R13" i="15"/>
  <c r="Q13" i="15"/>
  <c r="O13" i="15"/>
  <c r="N13" i="15"/>
  <c r="M13" i="15"/>
  <c r="Y16" i="14"/>
  <c r="X16" i="14"/>
  <c r="W16" i="14"/>
  <c r="V16" i="14"/>
  <c r="U16" i="14"/>
  <c r="T16" i="14"/>
  <c r="S16" i="14"/>
  <c r="R16" i="14"/>
  <c r="Q16" i="14"/>
  <c r="P16" i="14"/>
  <c r="Q23" i="1" s="1"/>
  <c r="O16" i="14"/>
  <c r="N16" i="14"/>
  <c r="M16" i="14"/>
  <c r="L16" i="14"/>
  <c r="K16" i="14"/>
  <c r="J16" i="14"/>
  <c r="I16" i="14"/>
  <c r="H16" i="14"/>
  <c r="X13" i="14"/>
  <c r="V13" i="14"/>
  <c r="T13" i="14"/>
  <c r="S13" i="14"/>
  <c r="P13" i="14"/>
  <c r="O13" i="14"/>
  <c r="M13" i="14"/>
  <c r="L13" i="14"/>
  <c r="K13" i="14"/>
  <c r="Y16" i="11"/>
  <c r="X16" i="11"/>
  <c r="W16" i="11"/>
  <c r="V16" i="11"/>
  <c r="U16" i="11"/>
  <c r="T16" i="11"/>
  <c r="S16" i="11"/>
  <c r="R16" i="11"/>
  <c r="Q16" i="11"/>
  <c r="P16" i="11"/>
  <c r="Q22" i="1" s="1"/>
  <c r="O16" i="11"/>
  <c r="N16" i="11"/>
  <c r="M16" i="11"/>
  <c r="L16" i="11"/>
  <c r="K16" i="11"/>
  <c r="J16" i="11"/>
  <c r="I16" i="11"/>
  <c r="H16" i="11"/>
  <c r="X13" i="11"/>
  <c r="V13" i="11"/>
  <c r="T13" i="11"/>
  <c r="S13" i="11"/>
  <c r="P13" i="11"/>
  <c r="O13" i="11"/>
  <c r="M13" i="11"/>
  <c r="L13" i="11"/>
  <c r="K13" i="11"/>
  <c r="Y16" i="10"/>
  <c r="X16" i="10"/>
  <c r="W16" i="10"/>
  <c r="V16" i="10"/>
  <c r="U16" i="10"/>
  <c r="T16" i="10"/>
  <c r="S16" i="10"/>
  <c r="R16" i="10"/>
  <c r="Q16" i="10"/>
  <c r="P16" i="10"/>
  <c r="O16" i="10"/>
  <c r="N16" i="10"/>
  <c r="M16" i="10"/>
  <c r="L16" i="10"/>
  <c r="AD13" i="10" s="1"/>
  <c r="H21" i="1" s="1"/>
  <c r="K16" i="10"/>
  <c r="J16" i="10"/>
  <c r="I16" i="10"/>
  <c r="H16" i="10"/>
  <c r="AC13" i="10"/>
  <c r="X13" i="10"/>
  <c r="V13" i="10"/>
  <c r="T13" i="10"/>
  <c r="S13" i="10"/>
  <c r="P13" i="10"/>
  <c r="O13" i="10"/>
  <c r="M13" i="10"/>
  <c r="L13" i="10"/>
  <c r="K13" i="10"/>
  <c r="Y16" i="6"/>
  <c r="X16" i="6"/>
  <c r="W16" i="6"/>
  <c r="V16" i="6"/>
  <c r="U16" i="6"/>
  <c r="T16" i="6"/>
  <c r="S16" i="6"/>
  <c r="R16" i="6"/>
  <c r="Q16" i="6"/>
  <c r="P16" i="6"/>
  <c r="Q20" i="1" s="1"/>
  <c r="O16" i="6"/>
  <c r="N16" i="6"/>
  <c r="M16" i="6"/>
  <c r="L16" i="6"/>
  <c r="AD13" i="6" s="1"/>
  <c r="H20" i="1" s="1"/>
  <c r="K16" i="6"/>
  <c r="J16" i="6"/>
  <c r="I16" i="6"/>
  <c r="H16" i="6"/>
  <c r="X13" i="6"/>
  <c r="V13" i="6"/>
  <c r="T13" i="6"/>
  <c r="S13" i="6"/>
  <c r="P13" i="6"/>
  <c r="O13" i="6"/>
  <c r="M13" i="6"/>
  <c r="L13" i="6"/>
  <c r="K13" i="6"/>
  <c r="AA17" i="5"/>
  <c r="Y17" i="5"/>
  <c r="Z17" i="5" s="1"/>
  <c r="W17" i="5"/>
  <c r="V17" i="1" s="1"/>
  <c r="W17" i="1" s="1"/>
  <c r="T17" i="5"/>
  <c r="S17" i="5"/>
  <c r="Q17" i="5"/>
  <c r="P17" i="1" s="1"/>
  <c r="P17" i="5"/>
  <c r="O17" i="5"/>
  <c r="L17" i="5"/>
  <c r="K17" i="5"/>
  <c r="J17" i="5"/>
  <c r="I17" i="5"/>
  <c r="AD15" i="5"/>
  <c r="Z15" i="5"/>
  <c r="X15" i="5"/>
  <c r="U15" i="5"/>
  <c r="U17" i="5" s="1"/>
  <c r="T17" i="1" s="1"/>
  <c r="Q15" i="5"/>
  <c r="O15" i="5"/>
  <c r="M15" i="5"/>
  <c r="M17" i="5" s="1"/>
  <c r="L17" i="1" s="1"/>
  <c r="Z13" i="5"/>
  <c r="X13" i="5"/>
  <c r="V13" i="5"/>
  <c r="U13" i="5"/>
  <c r="R13" i="5"/>
  <c r="Q13" i="5"/>
  <c r="O13" i="5"/>
  <c r="N13" i="5"/>
  <c r="M13" i="5"/>
  <c r="Y16" i="4"/>
  <c r="X16" i="4"/>
  <c r="W16" i="4"/>
  <c r="V16" i="4"/>
  <c r="U16" i="4"/>
  <c r="T16" i="4"/>
  <c r="S16" i="4"/>
  <c r="R16" i="4"/>
  <c r="Q16" i="4"/>
  <c r="P16" i="4"/>
  <c r="Q16" i="1" s="1"/>
  <c r="O16" i="4"/>
  <c r="N16" i="4"/>
  <c r="M16" i="4"/>
  <c r="L16" i="4"/>
  <c r="K16" i="4"/>
  <c r="J16" i="4"/>
  <c r="I16" i="4"/>
  <c r="H16" i="4"/>
  <c r="X13" i="4"/>
  <c r="V13" i="4"/>
  <c r="T13" i="4"/>
  <c r="S13" i="4"/>
  <c r="P13" i="4"/>
  <c r="O13" i="4"/>
  <c r="M13" i="4"/>
  <c r="L13" i="4"/>
  <c r="K13" i="4"/>
  <c r="Y16" i="3"/>
  <c r="X16" i="3"/>
  <c r="W16" i="3"/>
  <c r="V16" i="3"/>
  <c r="U16" i="3"/>
  <c r="T16" i="3"/>
  <c r="S16" i="3"/>
  <c r="R16" i="3"/>
  <c r="Q16" i="3"/>
  <c r="P16" i="3"/>
  <c r="Q15" i="1" s="1"/>
  <c r="O16" i="3"/>
  <c r="N16" i="3"/>
  <c r="M16" i="3"/>
  <c r="L16" i="3"/>
  <c r="K16" i="3"/>
  <c r="J16" i="3"/>
  <c r="I16" i="3"/>
  <c r="H16" i="3"/>
  <c r="X13" i="3"/>
  <c r="V13" i="3"/>
  <c r="T13" i="3"/>
  <c r="S13" i="3"/>
  <c r="P13" i="3"/>
  <c r="O13" i="3"/>
  <c r="M13" i="3"/>
  <c r="L13" i="3"/>
  <c r="K13" i="3"/>
  <c r="Y17" i="2"/>
  <c r="W17" i="2"/>
  <c r="X17" i="2" s="1"/>
  <c r="U17" i="2"/>
  <c r="V17" i="2" s="1"/>
  <c r="R17" i="2"/>
  <c r="Q17" i="2"/>
  <c r="N17" i="2"/>
  <c r="M17" i="2"/>
  <c r="J17" i="2"/>
  <c r="I17" i="2"/>
  <c r="H17" i="2"/>
  <c r="X15" i="2"/>
  <c r="V15" i="2"/>
  <c r="S15" i="2"/>
  <c r="S17" i="2" s="1"/>
  <c r="T14" i="1" s="1"/>
  <c r="O15" i="2"/>
  <c r="M15" i="2"/>
  <c r="K15" i="2"/>
  <c r="X13" i="2"/>
  <c r="V13" i="2"/>
  <c r="T13" i="2"/>
  <c r="S13" i="2"/>
  <c r="P13" i="2"/>
  <c r="O13" i="2"/>
  <c r="M13" i="2"/>
  <c r="L13" i="2"/>
  <c r="K13" i="2"/>
  <c r="AC79" i="1"/>
  <c r="AB79" i="1"/>
  <c r="AA79" i="1"/>
  <c r="Z79" i="1"/>
  <c r="N79" i="1"/>
  <c r="I79" i="1"/>
  <c r="AC78" i="1"/>
  <c r="AB78" i="1"/>
  <c r="AA78" i="1"/>
  <c r="Z78" i="1"/>
  <c r="N78" i="1"/>
  <c r="I78" i="1"/>
  <c r="Z77" i="1"/>
  <c r="W77" i="1"/>
  <c r="V15" i="44" s="1"/>
  <c r="V77" i="1"/>
  <c r="S77" i="1"/>
  <c r="R77" i="1"/>
  <c r="O77" i="1"/>
  <c r="N15" i="44" s="1"/>
  <c r="N77" i="1"/>
  <c r="K77" i="1"/>
  <c r="J77" i="1"/>
  <c r="I77" i="1"/>
  <c r="H77" i="1"/>
  <c r="W76" i="1"/>
  <c r="U76" i="1"/>
  <c r="T17" i="44" s="1"/>
  <c r="T76" i="1"/>
  <c r="Q76" i="1"/>
  <c r="P17" i="44" s="1"/>
  <c r="P76" i="1"/>
  <c r="P77" i="1" s="1"/>
  <c r="M76" i="1"/>
  <c r="L17" i="44" s="1"/>
  <c r="L76" i="1"/>
  <c r="W75" i="1"/>
  <c r="V16" i="44" s="1"/>
  <c r="T75" i="1"/>
  <c r="T77" i="1" s="1"/>
  <c r="S15" i="44" s="1"/>
  <c r="Q75" i="1"/>
  <c r="P16" i="44" s="1"/>
  <c r="P75" i="1"/>
  <c r="L75" i="1"/>
  <c r="K16" i="44" s="1"/>
  <c r="AC71" i="1"/>
  <c r="AB71" i="1"/>
  <c r="AA71" i="1"/>
  <c r="Z71" i="1"/>
  <c r="N71" i="1"/>
  <c r="I71" i="1"/>
  <c r="H71" i="1"/>
  <c r="AC70" i="1"/>
  <c r="AB70" i="1"/>
  <c r="AA70" i="1"/>
  <c r="Z70" i="1"/>
  <c r="V70" i="1"/>
  <c r="W70" i="1" s="1"/>
  <c r="S70" i="1"/>
  <c r="R70" i="1"/>
  <c r="O70" i="1"/>
  <c r="P70" i="1" s="1"/>
  <c r="N70" i="1"/>
  <c r="K70" i="1"/>
  <c r="J70" i="1"/>
  <c r="I70" i="1"/>
  <c r="H70" i="1"/>
  <c r="W69" i="1"/>
  <c r="U69" i="1"/>
  <c r="T69" i="1"/>
  <c r="P69" i="1"/>
  <c r="Q69" i="1" s="1"/>
  <c r="M69" i="1"/>
  <c r="L69" i="1"/>
  <c r="W68" i="1"/>
  <c r="T68" i="1"/>
  <c r="P68" i="1"/>
  <c r="L68" i="1"/>
  <c r="W67" i="1"/>
  <c r="T67" i="1"/>
  <c r="P67" i="1"/>
  <c r="Q67" i="1" s="1"/>
  <c r="L67" i="1"/>
  <c r="W66" i="1"/>
  <c r="T66" i="1"/>
  <c r="P66" i="1"/>
  <c r="Q66" i="1" s="1"/>
  <c r="L66" i="1"/>
  <c r="U66" i="1" s="1"/>
  <c r="W65" i="1"/>
  <c r="T65" i="1"/>
  <c r="P65" i="1"/>
  <c r="Q65" i="1" s="1"/>
  <c r="L65" i="1"/>
  <c r="U65" i="1" s="1"/>
  <c r="W64" i="1"/>
  <c r="T64" i="1"/>
  <c r="P64" i="1"/>
  <c r="L64" i="1"/>
  <c r="W63" i="1"/>
  <c r="T63" i="1"/>
  <c r="P63" i="1"/>
  <c r="L63" i="1"/>
  <c r="W62" i="1"/>
  <c r="U62" i="1"/>
  <c r="T62" i="1"/>
  <c r="P62" i="1"/>
  <c r="Q62" i="1" s="1"/>
  <c r="M62" i="1"/>
  <c r="L62" i="1"/>
  <c r="W61" i="1"/>
  <c r="T61" i="1"/>
  <c r="P61" i="1"/>
  <c r="Q61" i="1" s="1"/>
  <c r="L61" i="1"/>
  <c r="W60" i="1"/>
  <c r="T60" i="1"/>
  <c r="Q60" i="1"/>
  <c r="P60" i="1"/>
  <c r="L60" i="1"/>
  <c r="W59" i="1"/>
  <c r="T59" i="1"/>
  <c r="U59" i="1" s="1"/>
  <c r="P59" i="1"/>
  <c r="Q59" i="1" s="1"/>
  <c r="M59" i="1"/>
  <c r="L59" i="1"/>
  <c r="W58" i="1"/>
  <c r="T58" i="1"/>
  <c r="P58" i="1"/>
  <c r="L58" i="1"/>
  <c r="W57" i="1"/>
  <c r="T57" i="1"/>
  <c r="U57" i="1" s="1"/>
  <c r="Q57" i="1"/>
  <c r="P57" i="1"/>
  <c r="M57" i="1"/>
  <c r="L57" i="1"/>
  <c r="AC55" i="1"/>
  <c r="AB55" i="1"/>
  <c r="AA55" i="1"/>
  <c r="Z55" i="1"/>
  <c r="V55" i="1"/>
  <c r="W55" i="1" s="1"/>
  <c r="S55" i="1"/>
  <c r="T55" i="1" s="1"/>
  <c r="R55" i="1"/>
  <c r="O55" i="1"/>
  <c r="P55" i="1" s="1"/>
  <c r="Q55" i="1" s="1"/>
  <c r="N55" i="1"/>
  <c r="K55" i="1"/>
  <c r="J55" i="1"/>
  <c r="L55" i="1" s="1"/>
  <c r="I55" i="1"/>
  <c r="H55" i="1"/>
  <c r="W54" i="1"/>
  <c r="T54" i="1"/>
  <c r="Q54" i="1"/>
  <c r="P54" i="1"/>
  <c r="L54" i="1"/>
  <c r="W53" i="1"/>
  <c r="T53" i="1"/>
  <c r="P53" i="1"/>
  <c r="Q53" i="1" s="1"/>
  <c r="L53" i="1"/>
  <c r="W52" i="1"/>
  <c r="T52" i="1"/>
  <c r="Q52" i="1"/>
  <c r="P52" i="1"/>
  <c r="L52" i="1"/>
  <c r="AC50" i="1"/>
  <c r="AB50" i="1"/>
  <c r="AA50" i="1"/>
  <c r="Z50" i="1"/>
  <c r="V50" i="1"/>
  <c r="W50" i="1" s="1"/>
  <c r="S50" i="1"/>
  <c r="R50" i="1"/>
  <c r="O50" i="1"/>
  <c r="P50" i="1" s="1"/>
  <c r="Q50" i="1" s="1"/>
  <c r="N50" i="1"/>
  <c r="K50" i="1"/>
  <c r="J50" i="1"/>
  <c r="I50" i="1"/>
  <c r="H50" i="1"/>
  <c r="W49" i="1"/>
  <c r="T49" i="1"/>
  <c r="U49" i="1" s="1"/>
  <c r="P49" i="1"/>
  <c r="Q49" i="1" s="1"/>
  <c r="M49" i="1"/>
  <c r="L49" i="1"/>
  <c r="W48" i="1"/>
  <c r="T48" i="1"/>
  <c r="P48" i="1"/>
  <c r="Q48" i="1" s="1"/>
  <c r="L48" i="1"/>
  <c r="M48" i="1" s="1"/>
  <c r="W47" i="1"/>
  <c r="T47" i="1"/>
  <c r="Q47" i="1"/>
  <c r="P47" i="1"/>
  <c r="L47" i="1"/>
  <c r="W46" i="1"/>
  <c r="T46" i="1"/>
  <c r="P46" i="1"/>
  <c r="Q46" i="1" s="1"/>
  <c r="L46" i="1"/>
  <c r="U46" i="1" s="1"/>
  <c r="W45" i="1"/>
  <c r="T45" i="1"/>
  <c r="U45" i="1" s="1"/>
  <c r="P45" i="1"/>
  <c r="Q45" i="1" s="1"/>
  <c r="M45" i="1"/>
  <c r="L45" i="1"/>
  <c r="W44" i="1"/>
  <c r="T44" i="1"/>
  <c r="P44" i="1"/>
  <c r="Q44" i="1" s="1"/>
  <c r="L44" i="1"/>
  <c r="W43" i="1"/>
  <c r="T43" i="1"/>
  <c r="Q43" i="1"/>
  <c r="P43" i="1"/>
  <c r="L43" i="1"/>
  <c r="AC41" i="1"/>
  <c r="AB41" i="1"/>
  <c r="AA41" i="1"/>
  <c r="Z41" i="1"/>
  <c r="V41" i="1"/>
  <c r="W41" i="1" s="1"/>
  <c r="S41" i="1"/>
  <c r="R41" i="1"/>
  <c r="O41" i="1"/>
  <c r="N41" i="1"/>
  <c r="K41" i="1"/>
  <c r="J41" i="1"/>
  <c r="I41" i="1"/>
  <c r="H41" i="1"/>
  <c r="W40" i="1"/>
  <c r="T40" i="1"/>
  <c r="P40" i="1"/>
  <c r="Q40" i="1" s="1"/>
  <c r="L40" i="1"/>
  <c r="U40" i="1" s="1"/>
  <c r="W39" i="1"/>
  <c r="T39" i="1"/>
  <c r="P39" i="1"/>
  <c r="Q39" i="1" s="1"/>
  <c r="L39" i="1"/>
  <c r="U39" i="1" s="1"/>
  <c r="W38" i="1"/>
  <c r="T38" i="1"/>
  <c r="U38" i="1" s="1"/>
  <c r="P38" i="1"/>
  <c r="Q38" i="1" s="1"/>
  <c r="M38" i="1"/>
  <c r="L38" i="1"/>
  <c r="W37" i="1"/>
  <c r="T37" i="1"/>
  <c r="Q37" i="1"/>
  <c r="P37" i="1"/>
  <c r="L37" i="1"/>
  <c r="M37" i="1" s="1"/>
  <c r="W36" i="1"/>
  <c r="T36" i="1"/>
  <c r="P36" i="1"/>
  <c r="Q36" i="1" s="1"/>
  <c r="L36" i="1"/>
  <c r="U36" i="1" s="1"/>
  <c r="W35" i="1"/>
  <c r="T35" i="1"/>
  <c r="P35" i="1"/>
  <c r="Q35" i="1" s="1"/>
  <c r="L35" i="1"/>
  <c r="U35" i="1" s="1"/>
  <c r="W34" i="1"/>
  <c r="T34" i="1"/>
  <c r="U34" i="1" s="1"/>
  <c r="P34" i="1"/>
  <c r="Q34" i="1" s="1"/>
  <c r="M34" i="1"/>
  <c r="L34" i="1"/>
  <c r="W33" i="1"/>
  <c r="T33" i="1"/>
  <c r="P33" i="1"/>
  <c r="L33" i="1"/>
  <c r="W32" i="1"/>
  <c r="T32" i="1"/>
  <c r="U32" i="1" s="1"/>
  <c r="P32" i="1"/>
  <c r="Q32" i="1" s="1"/>
  <c r="M32" i="1"/>
  <c r="L32" i="1"/>
  <c r="W31" i="1"/>
  <c r="T31" i="1"/>
  <c r="P31" i="1"/>
  <c r="Q31" i="1" s="1"/>
  <c r="L31" i="1"/>
  <c r="W30" i="1"/>
  <c r="T30" i="1"/>
  <c r="Q30" i="1"/>
  <c r="P30" i="1"/>
  <c r="L30" i="1"/>
  <c r="M30" i="1" s="1"/>
  <c r="Z26" i="1"/>
  <c r="N26" i="1"/>
  <c r="I26" i="1"/>
  <c r="Z25" i="1"/>
  <c r="Y25" i="1"/>
  <c r="X25" i="1"/>
  <c r="W25" i="1"/>
  <c r="V25" i="1"/>
  <c r="U25" i="1"/>
  <c r="T25" i="1"/>
  <c r="S25" i="1"/>
  <c r="R25" i="1"/>
  <c r="Q25" i="1"/>
  <c r="P25" i="1"/>
  <c r="O25" i="1"/>
  <c r="N25" i="1"/>
  <c r="M25" i="1"/>
  <c r="L25" i="1"/>
  <c r="K25" i="1"/>
  <c r="J25" i="1"/>
  <c r="I25" i="1"/>
  <c r="Z24" i="1"/>
  <c r="Y24" i="1"/>
  <c r="X24" i="1"/>
  <c r="W24" i="1"/>
  <c r="V24" i="1"/>
  <c r="U24" i="1"/>
  <c r="T24" i="1"/>
  <c r="S24" i="1"/>
  <c r="R24" i="1"/>
  <c r="P24" i="1"/>
  <c r="O24" i="1"/>
  <c r="N24" i="1"/>
  <c r="M24" i="1"/>
  <c r="L24" i="1"/>
  <c r="K24" i="1"/>
  <c r="J24" i="1"/>
  <c r="I24" i="1"/>
  <c r="Z23" i="1"/>
  <c r="Y23" i="1"/>
  <c r="X23" i="1"/>
  <c r="W23" i="1"/>
  <c r="V23" i="1"/>
  <c r="U23" i="1"/>
  <c r="T23" i="1"/>
  <c r="S23" i="1"/>
  <c r="R23" i="1"/>
  <c r="P23" i="1"/>
  <c r="O23" i="1"/>
  <c r="N23" i="1"/>
  <c r="M23" i="1"/>
  <c r="L23" i="1"/>
  <c r="K23" i="1"/>
  <c r="J23" i="1"/>
  <c r="I23" i="1"/>
  <c r="Z22" i="1"/>
  <c r="Y22" i="1"/>
  <c r="X22" i="1"/>
  <c r="W22" i="1"/>
  <c r="V22" i="1"/>
  <c r="U22" i="1"/>
  <c r="T22" i="1"/>
  <c r="S22" i="1"/>
  <c r="R22" i="1"/>
  <c r="P22" i="1"/>
  <c r="O22" i="1"/>
  <c r="N22" i="1"/>
  <c r="M22" i="1"/>
  <c r="L22" i="1"/>
  <c r="K22" i="1"/>
  <c r="J22" i="1"/>
  <c r="I22" i="1"/>
  <c r="Z21" i="1"/>
  <c r="Y21" i="1"/>
  <c r="X21" i="1"/>
  <c r="W21" i="1"/>
  <c r="V21" i="1"/>
  <c r="U21" i="1"/>
  <c r="T21" i="1"/>
  <c r="S21" i="1"/>
  <c r="R21" i="1"/>
  <c r="Q21" i="1"/>
  <c r="P21" i="1"/>
  <c r="O21" i="1"/>
  <c r="N21" i="1"/>
  <c r="M21" i="1"/>
  <c r="L21" i="1"/>
  <c r="K21" i="1"/>
  <c r="J21" i="1"/>
  <c r="I21" i="1"/>
  <c r="Z20" i="1"/>
  <c r="Y20" i="1"/>
  <c r="X20" i="1"/>
  <c r="W20" i="1"/>
  <c r="V20" i="1"/>
  <c r="U20" i="1"/>
  <c r="T20" i="1"/>
  <c r="S20" i="1"/>
  <c r="R20" i="1"/>
  <c r="P20" i="1"/>
  <c r="O20" i="1"/>
  <c r="N20" i="1"/>
  <c r="M20" i="1"/>
  <c r="L20" i="1"/>
  <c r="K20" i="1"/>
  <c r="J20" i="1"/>
  <c r="I20" i="1"/>
  <c r="Z18" i="1"/>
  <c r="N18" i="1"/>
  <c r="K18" i="1"/>
  <c r="K26" i="1" s="1"/>
  <c r="I18" i="1"/>
  <c r="Z17" i="1"/>
  <c r="S17" i="1"/>
  <c r="R17" i="1"/>
  <c r="O17" i="1"/>
  <c r="N17" i="1"/>
  <c r="K17" i="1"/>
  <c r="J17" i="1"/>
  <c r="I17" i="1"/>
  <c r="Z16" i="1"/>
  <c r="Y16" i="1"/>
  <c r="X16" i="1"/>
  <c r="W16" i="1"/>
  <c r="V16" i="1"/>
  <c r="U16" i="1"/>
  <c r="T16" i="1"/>
  <c r="S16" i="1"/>
  <c r="R16" i="1"/>
  <c r="P16" i="1"/>
  <c r="O16" i="1"/>
  <c r="N16" i="1"/>
  <c r="M16" i="1"/>
  <c r="L16" i="1"/>
  <c r="K16" i="1"/>
  <c r="J16" i="1"/>
  <c r="I16" i="1"/>
  <c r="Z15" i="1"/>
  <c r="Y15" i="1"/>
  <c r="X15" i="1"/>
  <c r="W15" i="1"/>
  <c r="V15" i="1"/>
  <c r="U15" i="1"/>
  <c r="T15" i="1"/>
  <c r="S15" i="1"/>
  <c r="R15" i="1"/>
  <c r="P15" i="1"/>
  <c r="O15" i="1"/>
  <c r="N15" i="1"/>
  <c r="M15" i="1"/>
  <c r="L15" i="1"/>
  <c r="K15" i="1"/>
  <c r="J15" i="1"/>
  <c r="I15" i="1"/>
  <c r="Z14" i="1"/>
  <c r="X14" i="1"/>
  <c r="V14" i="1"/>
  <c r="S14" i="1"/>
  <c r="R14" i="1"/>
  <c r="O14" i="1"/>
  <c r="N14" i="1"/>
  <c r="K14" i="1"/>
  <c r="J14" i="1"/>
  <c r="J18" i="1" s="1"/>
  <c r="J26" i="1" s="1"/>
  <c r="I14" i="1"/>
  <c r="AB18" i="44"/>
  <c r="AA18" i="44"/>
  <c r="Z18" i="44"/>
  <c r="Y18" i="44"/>
  <c r="M18" i="44"/>
  <c r="H18" i="44"/>
  <c r="Y17" i="44"/>
  <c r="V17" i="44"/>
  <c r="U17" i="44"/>
  <c r="S17" i="44"/>
  <c r="R17" i="44"/>
  <c r="Q17" i="44"/>
  <c r="O17" i="44"/>
  <c r="N17" i="44"/>
  <c r="M17" i="44"/>
  <c r="K17" i="44"/>
  <c r="J17" i="44"/>
  <c r="I17" i="44"/>
  <c r="H17" i="44"/>
  <c r="G17" i="44"/>
  <c r="Y16" i="44"/>
  <c r="U16" i="44"/>
  <c r="R16" i="44"/>
  <c r="Q16" i="44"/>
  <c r="O16" i="44"/>
  <c r="N16" i="44"/>
  <c r="M16" i="44"/>
  <c r="J16" i="44"/>
  <c r="I16" i="44"/>
  <c r="H16" i="44"/>
  <c r="G16" i="44"/>
  <c r="Y15" i="44"/>
  <c r="U15" i="44"/>
  <c r="R15" i="44"/>
  <c r="Q15" i="44"/>
  <c r="M15" i="44"/>
  <c r="J15" i="44"/>
  <c r="I15" i="44"/>
  <c r="H15" i="44"/>
  <c r="G15" i="44"/>
  <c r="AB14" i="44"/>
  <c r="AA14" i="44"/>
  <c r="Z14" i="44"/>
  <c r="Y14" i="44"/>
  <c r="M14" i="44"/>
  <c r="H14" i="44"/>
  <c r="G14" i="44"/>
  <c r="Y13" i="44"/>
  <c r="M13" i="44"/>
  <c r="H13" i="44"/>
  <c r="F16" i="39"/>
  <c r="Q77" i="1" l="1"/>
  <c r="P15" i="44" s="1"/>
  <c r="O15" i="44"/>
  <c r="S16" i="44"/>
  <c r="L77" i="1"/>
  <c r="K15" i="44" s="1"/>
  <c r="U67" i="1"/>
  <c r="M67" i="1"/>
  <c r="M66" i="1"/>
  <c r="M65" i="1"/>
  <c r="U61" i="1"/>
  <c r="M61" i="1"/>
  <c r="U60" i="1"/>
  <c r="M60" i="1"/>
  <c r="T70" i="1"/>
  <c r="L70" i="1"/>
  <c r="U54" i="1"/>
  <c r="M54" i="1"/>
  <c r="U53" i="1"/>
  <c r="M53" i="1"/>
  <c r="U52" i="1"/>
  <c r="U55" i="1"/>
  <c r="M55" i="1"/>
  <c r="M52" i="1"/>
  <c r="U48" i="1"/>
  <c r="U47" i="1"/>
  <c r="M47" i="1"/>
  <c r="M46" i="1"/>
  <c r="K71" i="1"/>
  <c r="J14" i="44" s="1"/>
  <c r="S71" i="1"/>
  <c r="R14" i="44" s="1"/>
  <c r="U44" i="1"/>
  <c r="O71" i="1"/>
  <c r="N14" i="44" s="1"/>
  <c r="M44" i="1"/>
  <c r="T50" i="1"/>
  <c r="R71" i="1"/>
  <c r="Q14" i="44" s="1"/>
  <c r="U43" i="1"/>
  <c r="L50" i="1"/>
  <c r="M50" i="1" s="1"/>
  <c r="J71" i="1"/>
  <c r="M43" i="1"/>
  <c r="M40" i="1"/>
  <c r="M39" i="1"/>
  <c r="U37" i="1"/>
  <c r="M36" i="1"/>
  <c r="M35" i="1"/>
  <c r="AD13" i="3"/>
  <c r="H15" i="1" s="1"/>
  <c r="P41" i="1"/>
  <c r="P71" i="1" s="1"/>
  <c r="O14" i="44" s="1"/>
  <c r="V71" i="1"/>
  <c r="W71" i="1" s="1"/>
  <c r="V14" i="44" s="1"/>
  <c r="U31" i="1"/>
  <c r="R3" i="59"/>
  <c r="M31" i="1"/>
  <c r="T41" i="1"/>
  <c r="U30" i="1"/>
  <c r="L41" i="1"/>
  <c r="O19" i="28"/>
  <c r="S19" i="28"/>
  <c r="K19" i="28"/>
  <c r="X17" i="1"/>
  <c r="Y17" i="1" s="1"/>
  <c r="V18" i="1"/>
  <c r="V26" i="1" s="1"/>
  <c r="X17" i="5"/>
  <c r="S18" i="1"/>
  <c r="S26" i="1" s="1"/>
  <c r="AD13" i="4"/>
  <c r="H16" i="1" s="1"/>
  <c r="AD13" i="14"/>
  <c r="H23" i="1" s="1"/>
  <c r="R18" i="1"/>
  <c r="R26" i="1" s="1"/>
  <c r="T18" i="1"/>
  <c r="T26" i="1" s="1"/>
  <c r="AD13" i="11"/>
  <c r="H22" i="1" s="1"/>
  <c r="O18" i="1"/>
  <c r="O26" i="1" s="1"/>
  <c r="N13" i="44" s="1"/>
  <c r="R3" i="24"/>
  <c r="AC13" i="55"/>
  <c r="AG13" i="15"/>
  <c r="H24" i="1" s="1"/>
  <c r="AC13" i="4"/>
  <c r="AF13" i="5"/>
  <c r="AD13" i="59"/>
  <c r="Y14" i="1"/>
  <c r="W14" i="1"/>
  <c r="R13" i="44"/>
  <c r="Q13" i="44"/>
  <c r="S13" i="44"/>
  <c r="V3" i="24"/>
  <c r="O78" i="1"/>
  <c r="O79" i="1"/>
  <c r="N18" i="44" s="1"/>
  <c r="AC13" i="2"/>
  <c r="O17" i="2"/>
  <c r="AC13" i="6"/>
  <c r="AC13" i="11"/>
  <c r="AC13" i="21"/>
  <c r="AC13" i="22"/>
  <c r="R16" i="34"/>
  <c r="AC13" i="32"/>
  <c r="AD13" i="34"/>
  <c r="AC13" i="31"/>
  <c r="AC13" i="16"/>
  <c r="AC13" i="17"/>
  <c r="AC13" i="69"/>
  <c r="AC13" i="65"/>
  <c r="AC13" i="54"/>
  <c r="AC13" i="23"/>
  <c r="J13" i="44"/>
  <c r="AC13" i="18"/>
  <c r="N3" i="24"/>
  <c r="AD13" i="24"/>
  <c r="AC13" i="53"/>
  <c r="N16" i="34"/>
  <c r="AC13" i="38"/>
  <c r="AC13" i="3"/>
  <c r="AD1" i="3" s="1"/>
  <c r="AC13" i="14"/>
  <c r="AF13" i="15"/>
  <c r="AC13" i="66"/>
  <c r="N3" i="34"/>
  <c r="V3" i="34"/>
  <c r="I13" i="44"/>
  <c r="K17" i="2"/>
  <c r="V16" i="59"/>
  <c r="V3" i="59"/>
  <c r="S78" i="1" l="1"/>
  <c r="S79" i="1"/>
  <c r="R18" i="44" s="1"/>
  <c r="K79" i="1"/>
  <c r="J18" i="44" s="1"/>
  <c r="L71" i="1"/>
  <c r="K14" i="44" s="1"/>
  <c r="J79" i="1"/>
  <c r="I18" i="44" s="1"/>
  <c r="I14" i="44"/>
  <c r="J78" i="1"/>
  <c r="K78" i="1"/>
  <c r="T71" i="1"/>
  <c r="T78" i="1" s="1"/>
  <c r="R79" i="1"/>
  <c r="Q18" i="44" s="1"/>
  <c r="U50" i="1"/>
  <c r="U14" i="44"/>
  <c r="H25" i="1"/>
  <c r="X18" i="1"/>
  <c r="W18" i="1"/>
  <c r="R78" i="1"/>
  <c r="W26" i="1"/>
  <c r="V13" i="44" s="1"/>
  <c r="V79" i="1"/>
  <c r="V78" i="1"/>
  <c r="W78" i="1" s="1"/>
  <c r="U13" i="44"/>
  <c r="P14" i="1"/>
  <c r="P18" i="1" s="1"/>
  <c r="L14" i="1"/>
  <c r="S14" i="44" l="1"/>
  <c r="T79" i="1"/>
  <c r="S18" i="44" s="1"/>
  <c r="X26" i="1"/>
  <c r="Y18" i="1"/>
  <c r="W79" i="1"/>
  <c r="V18" i="44" s="1"/>
  <c r="U18" i="44"/>
  <c r="P26" i="1"/>
  <c r="L18" i="1"/>
  <c r="Y26" i="1" l="1"/>
  <c r="X13" i="44" s="1"/>
  <c r="W13" i="44"/>
  <c r="X79" i="1"/>
  <c r="P79" i="1"/>
  <c r="Q26" i="1" s="1"/>
  <c r="P13" i="44" s="1"/>
  <c r="P78" i="1"/>
  <c r="O13" i="44"/>
  <c r="L26" i="1"/>
  <c r="Y79" i="1" l="1"/>
  <c r="X18" i="44" s="1"/>
  <c r="W18" i="44"/>
  <c r="P17" i="28"/>
  <c r="Q79" i="1"/>
  <c r="P18" i="44" s="1"/>
  <c r="P19" i="28"/>
  <c r="P15" i="63"/>
  <c r="P15" i="21"/>
  <c r="R17" i="5"/>
  <c r="Q17" i="1" s="1"/>
  <c r="Q70" i="1"/>
  <c r="Q64" i="1"/>
  <c r="P15" i="28"/>
  <c r="P17" i="63"/>
  <c r="R15" i="5"/>
  <c r="Q63" i="1"/>
  <c r="O18" i="44"/>
  <c r="Q41" i="1"/>
  <c r="Q33" i="1"/>
  <c r="P16" i="28"/>
  <c r="P17" i="21"/>
  <c r="Q71" i="1"/>
  <c r="P14" i="44" s="1"/>
  <c r="Q68" i="1"/>
  <c r="Q58" i="1"/>
  <c r="P15" i="2"/>
  <c r="P17" i="2"/>
  <c r="Q14" i="1" s="1"/>
  <c r="Q18" i="1"/>
  <c r="Q78" i="1"/>
  <c r="L79" i="1"/>
  <c r="K18" i="44" s="1"/>
  <c r="L78" i="1"/>
  <c r="U26" i="1" s="1"/>
  <c r="K13" i="44"/>
  <c r="T13" i="44" l="1"/>
  <c r="L15" i="28"/>
  <c r="T15" i="63"/>
  <c r="V17" i="5"/>
  <c r="N17" i="5"/>
  <c r="U68" i="1"/>
  <c r="M68" i="1"/>
  <c r="U64" i="1"/>
  <c r="M64" i="1"/>
  <c r="N15" i="5"/>
  <c r="U33" i="1"/>
  <c r="T17" i="28"/>
  <c r="T17" i="63"/>
  <c r="L17" i="63"/>
  <c r="L15" i="63"/>
  <c r="T15" i="21"/>
  <c r="T15" i="28"/>
  <c r="M79" i="1"/>
  <c r="L18" i="44" s="1"/>
  <c r="M63" i="1"/>
  <c r="U41" i="1"/>
  <c r="U17" i="1"/>
  <c r="T19" i="28"/>
  <c r="L19" i="28"/>
  <c r="L17" i="28"/>
  <c r="T16" i="28"/>
  <c r="T17" i="21"/>
  <c r="L17" i="21"/>
  <c r="L15" i="21"/>
  <c r="V15" i="5"/>
  <c r="U71" i="1"/>
  <c r="T14" i="44" s="1"/>
  <c r="M71" i="1"/>
  <c r="L14" i="44" s="1"/>
  <c r="U70" i="1"/>
  <c r="M70" i="1"/>
  <c r="U58" i="1"/>
  <c r="M58" i="1"/>
  <c r="L16" i="28"/>
  <c r="U78" i="1"/>
  <c r="M78" i="1"/>
  <c r="U63" i="1"/>
  <c r="M41" i="1"/>
  <c r="M33" i="1"/>
  <c r="M17" i="1"/>
  <c r="L15" i="2"/>
  <c r="T15" i="2"/>
  <c r="L17" i="2"/>
  <c r="T17" i="2"/>
  <c r="U14" i="1"/>
  <c r="M14" i="1"/>
  <c r="M18" i="1"/>
  <c r="U18" i="1"/>
  <c r="M26" i="1"/>
  <c r="L13" i="44" s="1"/>
  <c r="AC15" i="21" l="1"/>
  <c r="AC15" i="2"/>
  <c r="AD13" i="2" s="1"/>
  <c r="H14" i="1" s="1"/>
  <c r="AF15" i="5"/>
  <c r="AG13" i="5" s="1"/>
  <c r="H17" i="1" s="1"/>
  <c r="AD13" i="5"/>
  <c r="U79" i="1"/>
  <c r="T18" i="44" s="1"/>
  <c r="H18" i="1" l="1"/>
  <c r="H26" i="1" s="1"/>
  <c r="H79" i="1" l="1"/>
  <c r="G18" i="44" s="1"/>
  <c r="H78" i="1"/>
  <c r="G13" i="44"/>
</calcChain>
</file>

<file path=xl/sharedStrings.xml><?xml version="1.0" encoding="utf-8"?>
<sst xmlns="http://schemas.openxmlformats.org/spreadsheetml/2006/main" count="4548" uniqueCount="884">
  <si>
    <t xml:space="preserve">                                      XBRL Excel Utility</t>
  </si>
  <si>
    <t>1.</t>
  </si>
  <si>
    <t>Overview</t>
  </si>
  <si>
    <t>2.</t>
  </si>
  <si>
    <t>Before you begin</t>
  </si>
  <si>
    <t>3.</t>
  </si>
  <si>
    <t>Index</t>
  </si>
  <si>
    <t>4.</t>
  </si>
  <si>
    <t>Import XBRL file</t>
  </si>
  <si>
    <t>5.</t>
  </si>
  <si>
    <t>Steps for filing Shareholding Pattern</t>
  </si>
  <si>
    <t>6.</t>
  </si>
  <si>
    <t>Fill up the Shareholding Pattern</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</si>
  <si>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</si>
  <si>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</si>
  <si>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</si>
  <si>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</si>
  <si>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</si>
  <si>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</si>
  <si>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</si>
  <si>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</si>
  <si>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</si>
  <si>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</si>
  <si>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</si>
  <si>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</si>
  <si>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Declaration</t>
  </si>
  <si>
    <t>Summary</t>
  </si>
  <si>
    <t>Shareholding Pattern</t>
  </si>
  <si>
    <t>Annexure B</t>
  </si>
  <si>
    <t>4. Import XBRL file</t>
  </si>
  <si>
    <t xml:space="preserve">1. Now you can import and view previously generated XBRL files by clicking Import XBRL button on Genenral information sheet. </t>
  </si>
  <si>
    <t>5. Steps for Filing Shareholding Pattern</t>
  </si>
  <si>
    <t xml:space="preserve">I.  Fill up the data: Navigate to each field of every section in the sheet to provide applicable data in correct format.  (Formats will get reflected while filling data.)  
   - Use paste special command to paste data from other sheet.
</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</si>
  <si>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</si>
  <si>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</si>
  <si>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</si>
  <si>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</si>
  <si>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</si>
  <si>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</si>
  <si>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6. Fill up the Shareholding Pattern</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</si>
  <si>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</si>
  <si>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</si>
  <si>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</si>
  <si>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</si>
  <si>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</si>
  <si>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</si>
  <si>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</si>
  <si>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</si>
  <si>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</si>
  <si>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 xml:space="preserve"> </t>
  </si>
  <si>
    <t>Equity Shares</t>
  </si>
  <si>
    <t>Pre-listing</t>
  </si>
  <si>
    <t>June</t>
  </si>
  <si>
    <t>Yes</t>
  </si>
  <si>
    <t>Preference Shares</t>
  </si>
  <si>
    <t>Quarterly</t>
  </si>
  <si>
    <t>September</t>
  </si>
  <si>
    <t>No</t>
  </si>
  <si>
    <t>Capital Restructuring</t>
  </si>
  <si>
    <t>Differential Voting Rights</t>
  </si>
  <si>
    <t>December</t>
  </si>
  <si>
    <t>Half yearly</t>
  </si>
  <si>
    <t>March</t>
  </si>
  <si>
    <t>Yearly</t>
  </si>
  <si>
    <t>General information about company</t>
  </si>
  <si>
    <t>Scrip code</t>
  </si>
  <si>
    <t>NSE Symbol</t>
  </si>
  <si>
    <t>Regulation 31 (1) (a)</t>
  </si>
  <si>
    <t>MSEI Symbol</t>
  </si>
  <si>
    <t>SKYLINE</t>
  </si>
  <si>
    <t>Regulation 31 (1) (b)</t>
  </si>
  <si>
    <t>ISIN</t>
  </si>
  <si>
    <t>INE773X01016</t>
  </si>
  <si>
    <t>Regulation 31 (1) (c)</t>
  </si>
  <si>
    <t>Name of the company</t>
  </si>
  <si>
    <t>SKYLINE INDIA LIMITED</t>
  </si>
  <si>
    <t>Regulation 31 (1)</t>
  </si>
  <si>
    <t>Whether company is SME</t>
  </si>
  <si>
    <t>Class of Security</t>
  </si>
  <si>
    <t>Type of report</t>
  </si>
  <si>
    <t>Quarter Ended / Half year ended/Date of Report (For Prelisting / Allotment)</t>
  </si>
  <si>
    <t>Date of allotment / extinguishment (in case Capital Restructuring selected) / Listing Date</t>
  </si>
  <si>
    <t/>
  </si>
  <si>
    <t>Shareholding pattern filed under</t>
  </si>
  <si>
    <t>Whether the listed entity is Public Sector Undertaking (PSU)?</t>
  </si>
  <si>
    <t>Micro@213Vista</t>
  </si>
  <si>
    <t>Sr. No.</t>
  </si>
  <si>
    <t>Particular</t>
  </si>
  <si>
    <t>Yes/No</t>
  </si>
  <si>
    <t>Promoter and Promoter Group</t>
  </si>
  <si>
    <t>Public shareholder</t>
  </si>
  <si>
    <t>Non Promoter- Non Public</t>
  </si>
  <si>
    <t>Whether the Listed Entity has issued any partly paid up shares?</t>
  </si>
  <si>
    <t>Partly Paid Up Shares</t>
  </si>
  <si>
    <t>Partly Paid Up Shares PPG</t>
  </si>
  <si>
    <t>Partly Paid Up Shares Public</t>
  </si>
  <si>
    <t>Partly Paid Up Shares NPNP</t>
  </si>
  <si>
    <t>Whether the Listed Entity has issued any Convertible Securities ?</t>
  </si>
  <si>
    <t>Convertible Securities</t>
  </si>
  <si>
    <t>Convertible Securities PPG</t>
  </si>
  <si>
    <t>Convertible Securities Public</t>
  </si>
  <si>
    <t>Convertible Securities NPNP</t>
  </si>
  <si>
    <t>Whether the Listed Entity has issued any Warrants ?</t>
  </si>
  <si>
    <t>Warrants</t>
  </si>
  <si>
    <t>Warrants PPG</t>
  </si>
  <si>
    <t>Warrants Public</t>
  </si>
  <si>
    <t>Warrants NPNP</t>
  </si>
  <si>
    <t>Whether the Listed Entity has any shares against which depository receipts are issued?</t>
  </si>
  <si>
    <t>Depository Receipts</t>
  </si>
  <si>
    <t>Depository Receipts PPG</t>
  </si>
  <si>
    <t>Depository Receipts Public</t>
  </si>
  <si>
    <t>Depository Receipts NPNP</t>
  </si>
  <si>
    <t>Whether the Listed Entity has any shares in locked-in?</t>
  </si>
  <si>
    <t>Locked In</t>
  </si>
  <si>
    <t>Locked In PPG</t>
  </si>
  <si>
    <t>Locked In Public</t>
  </si>
  <si>
    <t>Locked In NPNP</t>
  </si>
  <si>
    <t>Whether any shares held by promoters are pledge or otherwise encumbered?</t>
  </si>
  <si>
    <t>Pledge Or Otherwise Encumbered</t>
  </si>
  <si>
    <t>Pledge Or Otherwise Encumbered PPG</t>
  </si>
  <si>
    <t>Pledge Or Otherwise Encumbered Public</t>
  </si>
  <si>
    <t>Pledge Or Otherwise Encumbered NPNP</t>
  </si>
  <si>
    <t>Whether company has equity shares with differential voting rights?</t>
  </si>
  <si>
    <t>Voting Rights</t>
  </si>
  <si>
    <t>Voting Rights PPG</t>
  </si>
  <si>
    <t>Voting Rights Public</t>
  </si>
  <si>
    <t>Voting Rights NPNP</t>
  </si>
  <si>
    <t>Whether the listed entity has any significant beneficial owner?</t>
  </si>
  <si>
    <t>Number of shareholders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</si>
  <si>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</si>
  <si>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</si>
  <si>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</si>
  <si>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</si>
  <si>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</si>
  <si>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</si>
  <si>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</si>
  <si>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</si>
  <si>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</si>
  <si>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</si>
  <si>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</si>
  <si>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</si>
  <si>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</si>
  <si>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</si>
  <si>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</si>
  <si>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</si>
  <si>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</si>
  <si>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Number of share under sub category one</t>
  </si>
  <si>
    <t>Number of share under sub category two</t>
  </si>
  <si>
    <t>Number of share under sub category three</t>
  </si>
  <si>
    <t>Table I - Summary Statement holding of specified securities</t>
  </si>
  <si>
    <t>Note  : Data will be automatically populated from shareholding pattern sheet -  Data Entry Restricted in this sheet</t>
  </si>
  <si>
    <t>Category
(I)</t>
  </si>
  <si>
    <t>Category of shareholder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</si>
  <si>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</si>
  <si>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</si>
  <si>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</si>
  <si>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</si>
  <si>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</si>
  <si>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</si>
  <si>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</si>
  <si>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</si>
  <si>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Shares Underlying Outstanding Warrants (Xi)</t>
  </si>
  <si>
    <t>No. Of Shares Underlying Outstanding convertible securities and No. Of Warrants
(Xi) (a)</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</si>
  <si>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</si>
  <si>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</si>
  <si>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</si>
  <si>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</si>
  <si>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Sub-categorization of shares</t>
  </si>
  <si>
    <t>No of Voting  (XIV)  Rights</t>
  </si>
  <si>
    <t>Total as a % of
(A+B+C)</t>
  </si>
  <si>
    <t>Shareholding (No. of shares) under</t>
  </si>
  <si>
    <t>Class
eg:
X</t>
  </si>
  <si>
    <t>Class
eg:y</t>
  </si>
  <si>
    <t>Total</t>
  </si>
  <si>
    <t>No.
(a)</t>
  </si>
  <si>
    <t>As a % of total Shares held
(b)</t>
  </si>
  <si>
    <t>Sub-category (i)</t>
  </si>
  <si>
    <t>Sub-category (ii)</t>
  </si>
  <si>
    <t>Sub-category (iii)</t>
  </si>
  <si>
    <t>(A)</t>
  </si>
  <si>
    <t>Promoter &amp; Promoter Group</t>
  </si>
  <si>
    <t>(B)</t>
  </si>
  <si>
    <t>Public</t>
  </si>
  <si>
    <t>(C)</t>
  </si>
  <si>
    <t>(C1)</t>
  </si>
  <si>
    <t>Shares underlying DRs</t>
  </si>
  <si>
    <t>(C2)</t>
  </si>
  <si>
    <t>Shares held by Employee Trusts</t>
  </si>
  <si>
    <t>Number of warrant and convertible securities</t>
  </si>
  <si>
    <t>Sr.</t>
  </si>
  <si>
    <t>Category &amp; Name
of the
Shareholders
(I)</t>
  </si>
  <si>
    <t>Number of Voting Rights held in each class of securities
(IX)</t>
  </si>
  <si>
    <t>No of Voting (XIV)
Rights</t>
  </si>
  <si>
    <t>Total as
a % of
Total
Voting
rights</t>
  </si>
  <si>
    <t>A</t>
  </si>
  <si>
    <t>Table II - Statement showing shareholding pattern of the Promoter and Promoter Group</t>
  </si>
  <si>
    <t>(1)</t>
  </si>
  <si>
    <t>Indian</t>
  </si>
  <si>
    <t>(a)</t>
  </si>
  <si>
    <t>Individuals/Hindu undivided Family</t>
  </si>
  <si>
    <t>IndHUF</t>
  </si>
  <si>
    <t>Individuals or Hindu undivided family [Member]</t>
  </si>
  <si>
    <t>IndividualsOrHUFDomain</t>
  </si>
  <si>
    <t>DetailsSharesHeldByIndividualsOrHUFAxis</t>
  </si>
  <si>
    <t>(b)</t>
  </si>
  <si>
    <t>Central  Government/ State Government(s)</t>
  </si>
  <si>
    <t>CGAndSG</t>
  </si>
  <si>
    <t>Central government or State government(s) [Member]</t>
  </si>
  <si>
    <t>CentralGovernmentOrStateGovernmentsDomain</t>
  </si>
  <si>
    <t>DetailsOfSharesHeldByCentralGovernmentOrStateGovernmentsAxis</t>
  </si>
  <si>
    <t>(c)</t>
  </si>
  <si>
    <t>Financial  Institutions/ Banks</t>
  </si>
  <si>
    <t>Banks</t>
  </si>
  <si>
    <t>Indian - financial institutions or banks [Member]</t>
  </si>
  <si>
    <t>IndianFinancialInstitutionsOrBanksDomain</t>
  </si>
  <si>
    <t>DetailsOfSharesHeldByIndianFinancialInstitutionsOrBanksAxis</t>
  </si>
  <si>
    <t>(d)</t>
  </si>
  <si>
    <t>Any Other (specify)</t>
  </si>
  <si>
    <t>OtherIND</t>
  </si>
  <si>
    <t>Other Indian shareholders [Member]</t>
  </si>
  <si>
    <t>OthersIndianShareholdersDomain</t>
  </si>
  <si>
    <t>DetailsOfSharesHeldByOthersIndianShareholdersAxis</t>
  </si>
  <si>
    <t>Sub-Total (A)(1)</t>
  </si>
  <si>
    <t>Indian [Member]</t>
  </si>
  <si>
    <t>Individuals</t>
  </si>
  <si>
    <t>NonResidentIndividualsOrForeignIndividualsDomain</t>
  </si>
  <si>
    <t>DetailsOfSharesHeldByNonResidentIndividualsOrForeignIndividualsAxis</t>
  </si>
  <si>
    <t>(2)</t>
  </si>
  <si>
    <t>Foreign</t>
  </si>
  <si>
    <t>Government</t>
  </si>
  <si>
    <t>ForeignGovernmentDomain</t>
  </si>
  <si>
    <t>DetailsOfSharesHeldByForeignGovernmentAxis</t>
  </si>
  <si>
    <t>Individuals (NonResident Individuals/ Foreign Individuals)</t>
  </si>
  <si>
    <t>Non-resident individuals or foreign individuals [Member]</t>
  </si>
  <si>
    <t>Institutions</t>
  </si>
  <si>
    <t>ForeignInstitutionsDomain</t>
  </si>
  <si>
    <t>DetailsOfSharesHeldByForeignInstitutionsAxis</t>
  </si>
  <si>
    <t>Foreign - Government [Member]</t>
  </si>
  <si>
    <t>FPIPromoter</t>
  </si>
  <si>
    <t>ForeignPortfolioInvestorDomain</t>
  </si>
  <si>
    <t>DetailsOfSharesHeldByForeignPortfolioInvestorAxis</t>
  </si>
  <si>
    <t>Foreign - institutions [Member]</t>
  </si>
  <si>
    <t>OtherForeign</t>
  </si>
  <si>
    <t>OtherForeignShareholdersDomain</t>
  </si>
  <si>
    <t>DetailsOfSharesHeldByOtherForeignShareholdersAxis</t>
  </si>
  <si>
    <t>Foreign Portfolio Investor</t>
  </si>
  <si>
    <t>Foreign portfolio investor [Member]</t>
  </si>
  <si>
    <t>(e)</t>
  </si>
  <si>
    <t>Other foreign shareholders [Member]</t>
  </si>
  <si>
    <t>Sub-Total (A)(2)</t>
  </si>
  <si>
    <t>Foreign [Member]</t>
  </si>
  <si>
    <t xml:space="preserve">Total Shareholding of Promoter and Promoter Group (A)=(A)(1)+(A)(2) </t>
  </si>
  <si>
    <t>Shareholding of promoter and promoter group [Member]</t>
  </si>
  <si>
    <t>Details of Shares which remain unclaimed for Promoter &amp; Promoter Group</t>
  </si>
  <si>
    <t>B</t>
  </si>
  <si>
    <t>Table III - Statement showing shareholding pattern of the Public shareholder</t>
  </si>
  <si>
    <t xml:space="preserve">Note : Kindly show details of shareholders having more than one percentage of total no of shares. Please refer software manual. </t>
  </si>
  <si>
    <t>Institutions (Domestic)</t>
  </si>
  <si>
    <t>Mutual Funds</t>
  </si>
  <si>
    <t>MutuaFund</t>
  </si>
  <si>
    <t>Mutual funds or UTI [Member]</t>
  </si>
  <si>
    <t>MutualFundsOrUtiDomain</t>
  </si>
  <si>
    <t>DetailsOfSharesHeldByMutualFundsOrUtiAxis</t>
  </si>
  <si>
    <t>Venture Capital Funds</t>
  </si>
  <si>
    <t>VentureCap</t>
  </si>
  <si>
    <t>Venture capital funds [Member]</t>
  </si>
  <si>
    <t>VentureCapitalFundsDomain</t>
  </si>
  <si>
    <t>DetailsOfSharesHeldByVentureCapitalFundsAxis</t>
  </si>
  <si>
    <t>Alternate Investment Funds</t>
  </si>
  <si>
    <t>AIF</t>
  </si>
  <si>
    <t>Alternative investment funds [Member]</t>
  </si>
  <si>
    <t>AlternativeInvestmentFundsDomain</t>
  </si>
  <si>
    <t>DetailsOfSharesHeldByAlternativeInvestmentFundsAxis</t>
  </si>
  <si>
    <t>Bank_Insti</t>
  </si>
  <si>
    <t>Banks [Member]</t>
  </si>
  <si>
    <t>DetailsOfSharesHeldByBanksDomain</t>
  </si>
  <si>
    <t>DetailsOfSharesHeldByBanksAxis</t>
  </si>
  <si>
    <t>Insurance  Companies</t>
  </si>
  <si>
    <t>Insurance</t>
  </si>
  <si>
    <t>Insurance Companies [Member]</t>
  </si>
  <si>
    <t>InsuranceCompaniesDomain</t>
  </si>
  <si>
    <t>DetailsOfSharesHeldByInsuranceCompaniesAxis</t>
  </si>
  <si>
    <t>(f)</t>
  </si>
  <si>
    <t>Provident Funds/ Pension Funds</t>
  </si>
  <si>
    <t>Pension</t>
  </si>
  <si>
    <t>Provident Funds or pension funds [Member]</t>
  </si>
  <si>
    <t>ProvidentFundsOrPensionFundsDomain</t>
  </si>
  <si>
    <t>DetailsOfSharesHeldByProvidentFundsOrPensionFundsAxis</t>
  </si>
  <si>
    <t>(g)</t>
  </si>
  <si>
    <t>Asset reconstruction companies</t>
  </si>
  <si>
    <t>AssetReconstruct</t>
  </si>
  <si>
    <t>Asset reconstruction companies [Member]</t>
  </si>
  <si>
    <t>DetailsOfSharesHeldByAssetReconstructionCompaniesDomain</t>
  </si>
  <si>
    <t>DetailsOfSharesHeldByAssetReconstructionCompaniesAxis</t>
  </si>
  <si>
    <t>(h)</t>
  </si>
  <si>
    <t>Sovereign Wealth Funds</t>
  </si>
  <si>
    <t>Sovereign Wealth(Domestic)</t>
  </si>
  <si>
    <t>Sovereign wealth funds domestic [Member]</t>
  </si>
  <si>
    <t>DetailsOfSharesHeldBySovereignWealthFundsDomesticDomain</t>
  </si>
  <si>
    <t>DetailsOfSharesHeldBySovereignWealthFundsDomesticAxis</t>
  </si>
  <si>
    <t>(i)</t>
  </si>
  <si>
    <t>NBFCs registered with RBI</t>
  </si>
  <si>
    <t>NBFC</t>
  </si>
  <si>
    <t>NBFCs registered with RBI [Member]</t>
  </si>
  <si>
    <t>NBFCsRegisteredWithRbiDomain</t>
  </si>
  <si>
    <t>DetailsOfSharesHeldByNBFCsRegisteredWithRbiAxis</t>
  </si>
  <si>
    <t>(j)</t>
  </si>
  <si>
    <t>Other Financial Institutions</t>
  </si>
  <si>
    <t>Other financial institutions [Member]</t>
  </si>
  <si>
    <t>DetailsOfSharesHeldByOtherFinancialInstitutionsDomain</t>
  </si>
  <si>
    <t>DetailsOfSharesHeldByOtherFinancialInstitutionsAxis</t>
  </si>
  <si>
    <t>(k)</t>
  </si>
  <si>
    <t>Other_Insti</t>
  </si>
  <si>
    <t>Other institutions domestic [Member]</t>
  </si>
  <si>
    <t>DetailsOfSharesHeldByOtherInstitutionsDomesticDomain</t>
  </si>
  <si>
    <t>DetailsOfSharesHeldByOtherInstitutionsDomesticAxis</t>
  </si>
  <si>
    <t>Sub-Total (B)(1)</t>
  </si>
  <si>
    <t>Institutions domestic [Member]</t>
  </si>
  <si>
    <t>Institutions (Foreign)</t>
  </si>
  <si>
    <t>Foreign Direct Investment</t>
  </si>
  <si>
    <t>Foreign direct investment [Member]</t>
  </si>
  <si>
    <t>DetailsOfSharesHeldByForeignDirectInvestmentDomain</t>
  </si>
  <si>
    <t>DetailsOfSharesHeldByForeignDirectInvestmentAxis</t>
  </si>
  <si>
    <t>Foreign Venture Capital Investors</t>
  </si>
  <si>
    <t>FVC</t>
  </si>
  <si>
    <t>Foreign venture capital investors [Member]</t>
  </si>
  <si>
    <t>ForeignVentureCapitalInvestorsDomain</t>
  </si>
  <si>
    <t>DetailsOfSharesHeldByForeignVentureCapitalInvestorsAxis</t>
  </si>
  <si>
    <t>Sovereign Wealth(Foreign)</t>
  </si>
  <si>
    <t>Sovereign wealth funds foreign [Member]</t>
  </si>
  <si>
    <t>DetailsOfSharesHeldBySovereignWealthFundsForeignDomain</t>
  </si>
  <si>
    <t>DetailsOfSharesHeldBySovereignWealthFundsForeignAxis</t>
  </si>
  <si>
    <t>Foreign Portfolio Investors Category I</t>
  </si>
  <si>
    <t>FPI_Insti</t>
  </si>
  <si>
    <t>Institutions foreign portfolio investor catergory one [Member]</t>
  </si>
  <si>
    <t>DetailsOfSharesHeldByInstitutionsForeignPortfolioInvestorOneDomain</t>
  </si>
  <si>
    <t>DetailsOfSharesHeldByInstitutionsForeignPortfolioInvestorOneAxis</t>
  </si>
  <si>
    <t>Foreign Portfolio Investors Category II</t>
  </si>
  <si>
    <t>Foreign Portfolio Category II</t>
  </si>
  <si>
    <t>Institutions foreign portfolio investor catergory two [Member]</t>
  </si>
  <si>
    <t>DetailsOfSharesHeldByInstitutionsForeignPortfolioInvestorTwoDomain</t>
  </si>
  <si>
    <t>DetailsOfSharesHeldByInstitutionsForeignPortfolioInvestorTwoAxis</t>
  </si>
  <si>
    <t>Overseas Depositories (holding DRs) (balancing figure)</t>
  </si>
  <si>
    <t>OD</t>
  </si>
  <si>
    <t>Overseas Depositories [Member]</t>
  </si>
  <si>
    <t>OverseasDepositoriesDomain</t>
  </si>
  <si>
    <t>DetailsOfSharesHeldByOverseasDepositoriesAxis</t>
  </si>
  <si>
    <t>Other_Insti (Foreign)</t>
  </si>
  <si>
    <t>Other institutions foreign [Member]</t>
  </si>
  <si>
    <t>DetailsOfSharesHeldByOtherInstitutionsForeignDomain</t>
  </si>
  <si>
    <t>DetailsOfSharesHeldByOtherInstitutionsForeignAxis</t>
  </si>
  <si>
    <t>Sub-Total (B)(2)</t>
  </si>
  <si>
    <t>Institutions foreign [Member]</t>
  </si>
  <si>
    <t>(3)</t>
  </si>
  <si>
    <t>Central Government / State Government(s)</t>
  </si>
  <si>
    <t>Central Government / President of India</t>
  </si>
  <si>
    <t>CG&amp;SG&amp;PI</t>
  </si>
  <si>
    <t>Central government or president of india [Member]</t>
  </si>
  <si>
    <t>DetailsOfSharesHeldByCentralGovernmentOrPresidentOfIndiaDomain</t>
  </si>
  <si>
    <t>DetailsOfSharesHeldByCentralGovernmentOrPresidentOfIndiaAxis</t>
  </si>
  <si>
    <t>State Government / Governor</t>
  </si>
  <si>
    <t>State Government_Governor</t>
  </si>
  <si>
    <t>State governments or governors [Member]</t>
  </si>
  <si>
    <t>DetailsOfSharesHeldByStateGovernmentsOrGovernorsDomain</t>
  </si>
  <si>
    <t>DetailsOfSharesHeldByStateGovernmentsOrGovernorsAxis</t>
  </si>
  <si>
    <t>Shareholding by Companies or Bodies Corporate where Central / State Government is a promoter</t>
  </si>
  <si>
    <t>Shareholding by Companies</t>
  </si>
  <si>
    <t>Shareholding by companies or bodies corporatewhere central or state government is promoter [Member]</t>
  </si>
  <si>
    <t>DetailsOfSharesHeldByShareholdingByCompaniesOrBodiesCorporatewhereCentralOrStateGovernmentIsPromoterDomain</t>
  </si>
  <si>
    <t>DetailsOfSharesHeldByShareholdingByCompaniesOrBodiesCorporatewhereCentralOrStateGovernmentIsPromoterAxis</t>
  </si>
  <si>
    <t>Sub-Total (B)(3)</t>
  </si>
  <si>
    <t>Goverments [Member]</t>
  </si>
  <si>
    <t>(4)</t>
  </si>
  <si>
    <t>Non-institutions</t>
  </si>
  <si>
    <t>Associate companies / Subsidiaries</t>
  </si>
  <si>
    <t>Associate companies_Subsidiar</t>
  </si>
  <si>
    <t>Associate companies or subsidiaries [Member]</t>
  </si>
  <si>
    <t>DetailsOfSharesHeldByAssociateCompaniesOrSubsidiariesDomain</t>
  </si>
  <si>
    <t>DetailsOfSharesHeldByAssociateCompaniesOrSubsidiariesAxis</t>
  </si>
  <si>
    <t>Directors and their relatives (excluding independent directors and nominee directors)</t>
  </si>
  <si>
    <t>Directors and their relatives</t>
  </si>
  <si>
    <t>Directors and directors relatives [Member]</t>
  </si>
  <si>
    <t>DetailsOfSharesHeldByDirectorsAndDirectorsRelativesDomain</t>
  </si>
  <si>
    <t>DetailsOfSharesHeldByDirectorsAndDirectorsRelativesAxis</t>
  </si>
  <si>
    <t>Key Managerial Personnel</t>
  </si>
  <si>
    <t>Key managerial personnel [Member]</t>
  </si>
  <si>
    <t>DetailsOfSharesHeldByKeyManagerialPersonnelDomain</t>
  </si>
  <si>
    <t>DetailsOfSharesHeldByKeyManagerialPersonnelAxis</t>
  </si>
  <si>
    <t>Relatives of promoters (other than ‘immediate relatives’ of promoters disclosed under ‘Promoter and Promoter Group’ category)</t>
  </si>
  <si>
    <t>Relatives of promoters</t>
  </si>
  <si>
    <t>Relatives of promoters other than promoter group [Member]</t>
  </si>
  <si>
    <t>DetailsOfSharesHeldByRelativesOfPromotersOtherThanPromoterGroupDomain</t>
  </si>
  <si>
    <t>DetailsOfSharesHeldByRelativesOfPromotersOtherThanPromoterGroupAxis</t>
  </si>
  <si>
    <t>Trusts where any person belonging to 'Promoter and Promoter Group' category is 'trustee', 'beneficiary', or 'author of the trust'</t>
  </si>
  <si>
    <t>Trusts where any person</t>
  </si>
  <si>
    <t>Trusts where any person belonging to promoter and promoter group isis trustee or beneficiary or author of trust [Member]</t>
  </si>
  <si>
    <t>DetailsOfSharesHeldByTrustsWhereAnyPersonBelongingToPromoterAndPromoterGroupIsisTrusteeOrBeneficiaryOrAuthorOfTrustDomain</t>
  </si>
  <si>
    <t>DetailsOfSharesHeldByTrustsWhereAnyPersonBelongingToPromoterAndPromoterGroupIsisTrusteeOrBeneficiaryOrAuthorOfTrustAxis</t>
  </si>
  <si>
    <t>Investor Education and Protection Fund (IEPF)</t>
  </si>
  <si>
    <t>Investor Education</t>
  </si>
  <si>
    <t>Investor education and protection fund [Member]</t>
  </si>
  <si>
    <t>DetailsOfSharesHeldByInvestorEducationAndProtectionFundDomain</t>
  </si>
  <si>
    <t>DetailsOfSharesHeldByInvestorEducationAndProtectionFundAxis</t>
  </si>
  <si>
    <t>Resident Individuals holding nominal share capital up to Rs. 2 lakhs</t>
  </si>
  <si>
    <t>Indivisual(aI)</t>
  </si>
  <si>
    <t>Resident individual shareholders holding nominal share capital up to rs two lakh [Member]</t>
  </si>
  <si>
    <t>DetailsOfSharesHeldByResidentIndividualShareholdersHoldingNominalShareCapitalUpToRsTwoLakhDomain</t>
  </si>
  <si>
    <t>DetailsOfSharesHeldByResidentIndividualShareholdersHoldingNominalShareCapitalUpToRsTwoLakhAxis</t>
  </si>
  <si>
    <t>Resident Individuals holding nominal share capital in excess of Rs. 2 lakhs</t>
  </si>
  <si>
    <t>Indivisual(aII)</t>
  </si>
  <si>
    <t>Resident individual shareholders holding nominal share capital in excess of rs two lakh [Member]</t>
  </si>
  <si>
    <t>DetailsOfSharesHeldByResidentIndividualShareholdersHoldingNominalShareCapitalInExcessOfRsTwoLakhDomain</t>
  </si>
  <si>
    <t>DetailsOfSharesHeldByResidentIndividualShareholdersHoldingNominalShareCapitalInExcessOfRsTwoLakhAxis</t>
  </si>
  <si>
    <t>Non Resident Indians (NRIs)</t>
  </si>
  <si>
    <t>Non resident indians [Member]</t>
  </si>
  <si>
    <t>DetailsOfSharesHeldByNonResidentIndiansDomain</t>
  </si>
  <si>
    <t>DetailsOfSharesHeldByNonResidentIndiansAxis</t>
  </si>
  <si>
    <t>Foreign Nationals</t>
  </si>
  <si>
    <t>Foreign nationals [Member]</t>
  </si>
  <si>
    <t>DetailsOfSharesHeldByForeignNationalsDomain</t>
  </si>
  <si>
    <t>DetailsOfSharesHeldByForeignNationalsAxis</t>
  </si>
  <si>
    <t>Foreign Companies</t>
  </si>
  <si>
    <t>Foreign companies [Member]</t>
  </si>
  <si>
    <t>DetailsOfSharesHeldByForeignCompaniesDomain</t>
  </si>
  <si>
    <t>DetailsOfSharesHeldByForeignCompaniesAxis</t>
  </si>
  <si>
    <t>(l)</t>
  </si>
  <si>
    <t>Bodies Corporate</t>
  </si>
  <si>
    <t>Bodies corporate [Member]</t>
  </si>
  <si>
    <t>DetailsOfSharesHeldByBodiesCorporateDomain</t>
  </si>
  <si>
    <t>DetailsOfSharesHeldByBodiesCorporateAxis</t>
  </si>
  <si>
    <t>(m)</t>
  </si>
  <si>
    <t>Other_NonInsti</t>
  </si>
  <si>
    <t>Other non-institutions [Member]</t>
  </si>
  <si>
    <t>OtherNonInstitutionsDomain</t>
  </si>
  <si>
    <t>DetailsOfSharesHeldByOtherNonInstitutionsAxis</t>
  </si>
  <si>
    <t>Sub-Total (B)(4)</t>
  </si>
  <si>
    <t>Non-institutions [Member]</t>
  </si>
  <si>
    <t>Total Public Shareholding (B)=(B)(1)+(B)(2)+(B)(3)+(B)(4)</t>
  </si>
  <si>
    <t>Public shareholding [Member]</t>
  </si>
  <si>
    <t>Details of the shareholders acting as persons in Concert for Public</t>
  </si>
  <si>
    <t>Details of Shares which remain unclaimed for Public</t>
  </si>
  <si>
    <t>C</t>
  </si>
  <si>
    <t>Table IV - Statement showing shareholding pattern of the Non Promoter- Non Public shareholder</t>
  </si>
  <si>
    <t>( 1 )</t>
  </si>
  <si>
    <t>Custodian/DR  Holder - Name of DR Holders  (If Available)</t>
  </si>
  <si>
    <t>DRHolder</t>
  </si>
  <si>
    <t>Custodian or DR holder [Member]</t>
  </si>
  <si>
    <t>CustodianOrDRHolderDomain</t>
  </si>
  <si>
    <t>DetailsOfSharesHeldByCustodianOrDRHolderAxis</t>
  </si>
  <si>
    <t>( 2 )</t>
  </si>
  <si>
    <t>Employee Benefit Trust / Employee Welfare Trust under SEBI (Share Based Employee Benefits and Sweat Equity) Regulations, 2021</t>
  </si>
  <si>
    <t>EBT</t>
  </si>
  <si>
    <t>Employee benefits trusts [Member]</t>
  </si>
  <si>
    <t>EmployeeBenefitsTrustsDomain</t>
  </si>
  <si>
    <t>DetailsOfSharesHeldByEmployeeBenefitsTrustsAxis</t>
  </si>
  <si>
    <t>Total NonPromoter- Non Public  Shareholding 
(C)= (C)(1)+(C)(2)</t>
  </si>
  <si>
    <t>Shares held by non-promoter non-public shareholders [Member]</t>
  </si>
  <si>
    <t>Total ( A+B+C2 )</t>
  </si>
  <si>
    <t>Total (A+B+C )</t>
  </si>
  <si>
    <t>Shareholding pattern [Member]</t>
  </si>
  <si>
    <t>Disclosure of notes on shareholding pattern</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</si>
  <si>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</si>
  <si>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</si>
  <si>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</si>
  <si>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Name of shareholder</t>
  </si>
  <si>
    <t>Permanent account number of shareholder</t>
  </si>
  <si>
    <t>Reason for not providing PAN</t>
  </si>
  <si>
    <t>Shareholder type</t>
  </si>
  <si>
    <t>Promoter</t>
  </si>
  <si>
    <t>Promoter Group</t>
  </si>
  <si>
    <t>Searial No.</t>
  </si>
  <si>
    <t>Name
of the 
Shareholders
     (I)</t>
  </si>
  <si>
    <t>PAN 
(II)</t>
  </si>
  <si>
    <t>Shareholding , as a % assuming full conversion of convertible securities (as a percentage of diluted share capital)
(XI)= (VII)+(Xi)(a)
As a % of (A+B+C2)</t>
  </si>
  <si>
    <t>No of Voting (XIV) Rights</t>
  </si>
  <si>
    <t>Class
eg:X</t>
  </si>
  <si>
    <t>A1(a)</t>
  </si>
  <si>
    <t>RAJESH KUMAR SANGHI</t>
  </si>
  <si>
    <t>ABBPS7300K</t>
  </si>
  <si>
    <t>Click here to go back</t>
  </si>
  <si>
    <t>NA</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</si>
  <si>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</si>
  <si>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</si>
  <si>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</si>
  <si>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</si>
  <si>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</si>
  <si>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</si>
  <si>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</si>
  <si>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</si>
  <si>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</si>
  <si>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</si>
  <si>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Shares</t>
  </si>
  <si>
    <t>Voting rights SBO</t>
  </si>
  <si>
    <t>Rights on distributable dividend or any other distribution</t>
  </si>
  <si>
    <t>Exercise of control</t>
  </si>
  <si>
    <t>Exercise of significant influence</t>
  </si>
  <si>
    <t>Date of creation / acquisition of significant beneficial interest</t>
  </si>
  <si>
    <t>India</t>
  </si>
  <si>
    <t>United Kingdom</t>
  </si>
  <si>
    <t>Hong Kong</t>
  </si>
  <si>
    <t>China</t>
  </si>
  <si>
    <t>Mauritius</t>
  </si>
  <si>
    <t>Singapore</t>
  </si>
  <si>
    <t>Details of the SBO</t>
  </si>
  <si>
    <t>Details of the registered owner</t>
  </si>
  <si>
    <t>Details of holding/ exercise of right of the SBO in the reporting company, whether direct or indirect*:</t>
  </si>
  <si>
    <t>Japan</t>
  </si>
  <si>
    <t>Name</t>
  </si>
  <si>
    <t xml:space="preserve">PAN </t>
  </si>
  <si>
    <t>Passport No. in case of a foreign national</t>
  </si>
  <si>
    <t>Nationality</t>
  </si>
  <si>
    <t>Nationality (Applicable in case of Any other is selected)</t>
  </si>
  <si>
    <t>Whether by virtue of:</t>
  </si>
  <si>
    <t>United States of America</t>
  </si>
  <si>
    <t>Voting rights</t>
  </si>
  <si>
    <t>Any other</t>
  </si>
  <si>
    <t>significant beneficial owners</t>
  </si>
  <si>
    <t xml:space="preserve">	RAJESH KUMAR SANGHI</t>
  </si>
  <si>
    <t>SKYLINE AUTOMOBILE PRIVATE LIMITED</t>
  </si>
  <si>
    <t>AAACS1645N</t>
  </si>
  <si>
    <t>31-01-1996</t>
  </si>
  <si>
    <t>No. Of Shares Underlying Outstanding convertible securities and warrants
(X)</t>
  </si>
  <si>
    <t>Shareholding , as a % assuming full conversion of convertible securities (as a percentage of diluted share capital)
(XI)= (VII)+(X)
As a % of (A+B+C2)</t>
  </si>
  <si>
    <t>A1(b)</t>
  </si>
  <si>
    <t>Trusts</t>
  </si>
  <si>
    <t>HUF</t>
  </si>
  <si>
    <t>Societies</t>
  </si>
  <si>
    <t>ESOP or ESOS or ESPS</t>
  </si>
  <si>
    <t>Employee welfare fund</t>
  </si>
  <si>
    <t>A1(c)</t>
  </si>
  <si>
    <t>Venture capital funds</t>
  </si>
  <si>
    <t>Angel Investors</t>
  </si>
  <si>
    <t>Private Equity Fund</t>
  </si>
  <si>
    <t>Director or Director's Relatives</t>
  </si>
  <si>
    <t>Category of other indian shareholders</t>
  </si>
  <si>
    <t>Category or more than one percentage</t>
  </si>
  <si>
    <t>Partnership Firms</t>
  </si>
  <si>
    <t>Person Acting in Concert</t>
  </si>
  <si>
    <t>Other</t>
  </si>
  <si>
    <t>Category</t>
  </si>
  <si>
    <t>No.
of the 
Shareholders
     (I)</t>
  </si>
  <si>
    <t>More than 1 percentage of shareholding</t>
  </si>
  <si>
    <t>A1(d)</t>
  </si>
  <si>
    <t>SKYLINE AUTOMOBILES PVT LTD</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</si>
  <si>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</si>
  <si>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t>A2(a)</t>
  </si>
  <si>
    <t>Overseas corporate bodies</t>
  </si>
  <si>
    <t>A2(c)</t>
  </si>
  <si>
    <t>A2(d)</t>
  </si>
  <si>
    <t xml:space="preserve">Click here to go back </t>
  </si>
  <si>
    <t>Category of other foreign shareholders</t>
  </si>
  <si>
    <t>Clearing Member</t>
  </si>
  <si>
    <t>Employee Welfare Fund</t>
  </si>
  <si>
    <t>Firms</t>
  </si>
  <si>
    <t>Overseas Corporate Bodies</t>
  </si>
  <si>
    <t>Trust</t>
  </si>
  <si>
    <t>Venture Capital Fund</t>
  </si>
  <si>
    <t>NRI</t>
  </si>
  <si>
    <t>Market Maker</t>
  </si>
  <si>
    <t>Clearing Members</t>
  </si>
  <si>
    <t>B1(a)</t>
  </si>
  <si>
    <t>NSDL or CDSL transit</t>
  </si>
  <si>
    <t>Disclosure of shareholder holding more than 1% of total number of shares</t>
  </si>
  <si>
    <t>B1(b)</t>
  </si>
  <si>
    <t xml:space="preserve">
Disclosure of shareholder holding more than 1% of total number of shares</t>
  </si>
  <si>
    <t>Private equity fund</t>
  </si>
  <si>
    <t>B1(c)</t>
  </si>
  <si>
    <t>B2(b)</t>
  </si>
  <si>
    <t>B2(d)</t>
  </si>
  <si>
    <t>B1(d)</t>
  </si>
  <si>
    <t>PUNJAB NATIONAL BANK</t>
  </si>
  <si>
    <t>AAACP0165G</t>
  </si>
  <si>
    <t>B1(e)</t>
  </si>
  <si>
    <t>B4(l)</t>
  </si>
  <si>
    <t>B4(k)</t>
  </si>
  <si>
    <t>B4(j)</t>
  </si>
  <si>
    <t>B4(i)</t>
  </si>
  <si>
    <t>B4(f)</t>
  </si>
  <si>
    <t>B4(e)</t>
  </si>
  <si>
    <t>B4(d)</t>
  </si>
  <si>
    <t>B4(c)</t>
  </si>
  <si>
    <t>B4(b)</t>
  </si>
  <si>
    <t>RAJEEV GUPTA</t>
  </si>
  <si>
    <t>AGTPG5192N</t>
  </si>
  <si>
    <t>B4(a)</t>
  </si>
  <si>
    <t>B3(c)</t>
  </si>
  <si>
    <t>B3(b)</t>
  </si>
  <si>
    <t>B3(a)</t>
  </si>
  <si>
    <t>Central  Government / President of India</t>
  </si>
  <si>
    <t>State industrial development Corporation</t>
  </si>
  <si>
    <t>Provident Fund</t>
  </si>
  <si>
    <t>Pension Fund</t>
  </si>
  <si>
    <t>National Investment Fund</t>
  </si>
  <si>
    <t>Insurance Companies</t>
  </si>
  <si>
    <t>Category of other institutions</t>
  </si>
  <si>
    <t>Category / More than 1 percentage</t>
  </si>
  <si>
    <t>No. Of Shares Underlying Outstanding convertible securities and Warrants
(X)</t>
  </si>
  <si>
    <t>B2(g)</t>
  </si>
  <si>
    <t>B1(k)</t>
  </si>
  <si>
    <t>No. Of Warrants
(Xi)</t>
  </si>
  <si>
    <t>B2(e)</t>
  </si>
  <si>
    <t>B2(c)</t>
  </si>
  <si>
    <t>B2(a)</t>
  </si>
  <si>
    <t>B1(j)</t>
  </si>
  <si>
    <t>B1(h)</t>
  </si>
  <si>
    <t>B1(g)</t>
  </si>
  <si>
    <t>B1(f)</t>
  </si>
  <si>
    <t>B4(g)</t>
  </si>
  <si>
    <t xml:space="preserve">Individuals -  i.Individual shareholders holding nominal share capital up to Rs. 2 lakhs. </t>
  </si>
  <si>
    <t>B4(h)</t>
  </si>
  <si>
    <t>Individuals - ii. Individual shareholders holding nominal share capital in excess of Rs. 2 lakhs.</t>
  </si>
  <si>
    <t xml:space="preserve">
Disclosure of shareholder holding more than 1% of total number of shares
</t>
  </si>
  <si>
    <t>SURESH CHAND</t>
  </si>
  <si>
    <t>ASDFG1234R</t>
  </si>
  <si>
    <t>SANJAY BABBAR</t>
  </si>
  <si>
    <t>ASDFG3456Y</t>
  </si>
  <si>
    <t>SANJAY KUMAR</t>
  </si>
  <si>
    <t>ASWES1234R</t>
  </si>
  <si>
    <t>B3(i)</t>
  </si>
  <si>
    <t>Employee Trusts</t>
  </si>
  <si>
    <t>B2(f)</t>
  </si>
  <si>
    <t>Employees</t>
  </si>
  <si>
    <t>Enemy Property</t>
  </si>
  <si>
    <t>FCCB</t>
  </si>
  <si>
    <t>Firm</t>
  </si>
  <si>
    <t>Foreign Portfolio Investor (Category - III)</t>
  </si>
  <si>
    <t>IEPF</t>
  </si>
  <si>
    <t>LLP</t>
  </si>
  <si>
    <t>Non-Resident Indian (NRI)</t>
  </si>
  <si>
    <t>NSDL or CDSL Transit</t>
  </si>
  <si>
    <t>Others</t>
  </si>
  <si>
    <t>Unclaimed or Suspense or Escrow Account</t>
  </si>
  <si>
    <t>Category of other non-institutions</t>
  </si>
  <si>
    <t>B4(m)</t>
  </si>
  <si>
    <t>Board approved limits (%)</t>
  </si>
  <si>
    <t>Limits utilized (%)</t>
  </si>
  <si>
    <t>Limit set by government (%)</t>
  </si>
  <si>
    <t>Table VI - Statement showing foreign ownership limits</t>
  </si>
  <si>
    <t>Approved limits (%)</t>
  </si>
  <si>
    <t>As on shareholding date</t>
  </si>
  <si>
    <t>As on the end of previous 1st quarter</t>
  </si>
  <si>
    <t>As on the end of previous 2nd quarter</t>
  </si>
  <si>
    <t>As on the end of previous 3rd quarter</t>
  </si>
  <si>
    <t>As on the end of previous 4th quarter</t>
  </si>
  <si>
    <r>
      <rPr>
        <b/>
        <sz val="11"/>
        <color rgb="FFFF0000"/>
        <rFont val="Calibri"/>
        <charset val="134"/>
        <scheme val="minor"/>
      </rPr>
      <t>Notes :-</t>
    </r>
    <r>
      <rPr>
        <sz val="11"/>
        <color rgb="FFFF0000"/>
        <rFont val="Calibri"/>
        <charset val="134"/>
        <scheme val="minor"/>
      </rPr>
      <t xml:space="preserve">
 </t>
    </r>
    <r>
      <rPr>
        <sz val="11"/>
        <color theme="1"/>
        <rFont val="Calibri"/>
        <charset val="134"/>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</si>
  <si>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element</t>
  </si>
  <si>
    <t>label</t>
  </si>
  <si>
    <t>type</t>
  </si>
  <si>
    <t>periodType</t>
  </si>
  <si>
    <t>Validation</t>
  </si>
  <si>
    <t>General Information</t>
  </si>
  <si>
    <t>ScripCode</t>
  </si>
  <si>
    <t>in-bse-shp-types:ScripCode</t>
  </si>
  <si>
    <t>duration</t>
  </si>
  <si>
    <t xml:space="preserve">This is a mandatory field. Should be valid SCRIP CODE  as per BSE Scrip Code Format. </t>
  </si>
  <si>
    <t>Symbol</t>
  </si>
  <si>
    <t>xbrli:stringItemType</t>
  </si>
  <si>
    <t>MSEISymbol</t>
  </si>
  <si>
    <t>in-bse-shp-types:ISIN</t>
  </si>
  <si>
    <t>NameOfTheCompany</t>
  </si>
  <si>
    <t>This is a mandatory field. Please enter company name.</t>
  </si>
  <si>
    <t>WhetherCompanyIsSME</t>
  </si>
  <si>
    <t>xbrli:booleanItemType</t>
  </si>
  <si>
    <t>instant</t>
  </si>
  <si>
    <t>This is a mandatory field. Value must be "Yes" or "No", Select from drop down list.</t>
  </si>
  <si>
    <t>ClassOfSecurity</t>
  </si>
  <si>
    <t>in-bse-shp-types:ClassOfSecurity</t>
  </si>
  <si>
    <t>TypeOfReport</t>
  </si>
  <si>
    <t>in-bse-shp-types:TypeOfReport</t>
  </si>
  <si>
    <t>This is a mandatory field. Please select value from the drop-down.</t>
  </si>
  <si>
    <t>DateOfReport</t>
  </si>
  <si>
    <t>xbrli:dateItemType</t>
  </si>
  <si>
    <t>This is a mandatory field if you select type of report as "Quarterly". Please enter date in "dd-mm-yyyy" format.</t>
  </si>
  <si>
    <t>DateOfAllotment</t>
  </si>
  <si>
    <t>This is a mandatory field if you select type of report as "Pre-listing" or "Capital Restructuring". Please enter date in "dd-mm-yyyy" format.</t>
  </si>
  <si>
    <t>DateOfListing</t>
  </si>
  <si>
    <t>DateOfAllotmentOrListing</t>
  </si>
  <si>
    <t>ShareholdingPatternFiledUnder</t>
  </si>
  <si>
    <t>in-bse-shp-types:TypeOfShareholdingPattern</t>
  </si>
  <si>
    <t>WhetherTheListedEntityHasIssuedAnyPartlyPaidUpShares</t>
  </si>
  <si>
    <t>WhetherTheListedEntityHasIssuedAnyPartlyPaidUpSharesForPromoterAndPromoterGroup</t>
  </si>
  <si>
    <t>WhetherTheListedEntityHasIssuedAnyPartlyPaidUpSharesForPublicShareHolder</t>
  </si>
  <si>
    <t>WhetherTheListedEntityHasIssuedAnyPartlyPaidUpSharesForNonPromoterNonPublic</t>
  </si>
  <si>
    <t>WhetherTheListedEntityHasIssuedAnyConvertibleSecurities</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</si>
  <si>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</si>
  <si>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</si>
  <si>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</si>
  <si>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</si>
  <si>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</si>
  <si>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</si>
  <si>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</si>
  <si>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</si>
  <si>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</si>
  <si>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</si>
  <si>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</si>
  <si>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</si>
  <si>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</si>
  <si>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</si>
  <si>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</si>
  <si>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</si>
  <si>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</si>
  <si>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</si>
  <si>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</si>
  <si>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WhetherCompanyHasEquitySharesWithDifferentialVotingRights</t>
  </si>
  <si>
    <t>WhetherCompanyHasEquitySharesWithDifferentialVotingRightsForPromoterAndPromoterGroup</t>
  </si>
  <si>
    <t>WhetherCompanyHasEquitySharesWithDifferentialVotingRightsForPublicShareHolder</t>
  </si>
  <si>
    <t>WhetherCompanyHasEquitySharesWithDifferentialVotingRightsForNonPromoterNonPublic</t>
  </si>
  <si>
    <t>IndividualsOrHinduUndividedFamilyMember</t>
  </si>
  <si>
    <t>nonnum:domainItemType</t>
  </si>
  <si>
    <t>CentralGovernmentOrStateGovernmentSMember</t>
  </si>
  <si>
    <t>IndianFinancialInstitutionsOrBanksMember</t>
  </si>
  <si>
    <t>OtherIndianShareholdersMember</t>
  </si>
  <si>
    <t>IndianMember</t>
  </si>
  <si>
    <t>NonResidentIndividualsOrForeignIndividualsMember</t>
  </si>
  <si>
    <t>ForeignGovernmentMember</t>
  </si>
  <si>
    <t>ForeignInstitutionsMember</t>
  </si>
  <si>
    <t>ForeignPortfolioInvestorMember</t>
  </si>
  <si>
    <t>OtherForeignShareholdersMember</t>
  </si>
  <si>
    <t>ForeignMember</t>
  </si>
  <si>
    <t>ShareholdingOfPromoterAndPromoterGroupMember</t>
  </si>
  <si>
    <t>MutualFundsOrUtiMember</t>
  </si>
  <si>
    <t>VentureCapitalFundsMember</t>
  </si>
  <si>
    <t>AlternativeInvestmentFundsMember</t>
  </si>
  <si>
    <t>BanksMember</t>
  </si>
  <si>
    <t>InsuranceCompaniesMember</t>
  </si>
  <si>
    <t>ProvidentFundsOrPensionFundsMember</t>
  </si>
  <si>
    <t>AssetReconstructionCompaniesMember</t>
  </si>
  <si>
    <t>SovereignWealthFundsDomesticMember</t>
  </si>
  <si>
    <t>NBFCsRegisteredWithRbiMember</t>
  </si>
  <si>
    <t>OtherFinancialInstitutionsMember</t>
  </si>
  <si>
    <t>OtherInstitutionsDomesticMember</t>
  </si>
  <si>
    <t>InstitutionsDomesticMember</t>
  </si>
  <si>
    <t>ForeignDirectInvestmentMember</t>
  </si>
  <si>
    <t>ForeignVentureCapitalInvestorsMember</t>
  </si>
  <si>
    <t>SovereignWealthFundsForeignMember</t>
  </si>
  <si>
    <t>InstitutionsForeignPortfolioInvestorCatergoryOneMember</t>
  </si>
  <si>
    <t>InstitutionsForeignPortfolioInvestorCatergoryTwoMember</t>
  </si>
  <si>
    <t>OverseasDepositoriesMember</t>
  </si>
  <si>
    <t>OtherInstitutionsForeignMember</t>
  </si>
  <si>
    <t>InstitutionsForeignMember</t>
  </si>
  <si>
    <t>CentralGovernmentOrPresidentOfIndiaMember</t>
  </si>
  <si>
    <t>StateGovernmentsOrGovernorsMember</t>
  </si>
  <si>
    <t>ShareholdingByCompaniesOrBodiesCorporatewhereCentralOrStateGovernmentIsPromoterMember</t>
  </si>
  <si>
    <t>GovermentsMember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</si>
  <si>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</si>
  <si>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</si>
  <si>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</si>
  <si>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</si>
  <si>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</si>
  <si>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</si>
  <si>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</si>
  <si>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</si>
  <si>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</si>
  <si>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</si>
  <si>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</si>
  <si>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</si>
  <si>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OtherNonInstitutionsMember</t>
  </si>
  <si>
    <t>NonInstitutionsMember</t>
  </si>
  <si>
    <t>PublicShareholdingMember</t>
  </si>
  <si>
    <t>CustodianOrDRHolderMember</t>
  </si>
  <si>
    <t>EmployeeBenefitsTrustsMember</t>
  </si>
  <si>
    <t>SharesHeldByNonPromoterNonPublicShareholdersMember</t>
  </si>
  <si>
    <t>ShareholdingPatternMember</t>
  </si>
  <si>
    <t>NumberOfShareholders</t>
  </si>
  <si>
    <t>xbrli:decimalItemType</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</si>
  <si>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</si>
  <si>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</si>
  <si>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</si>
  <si>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</si>
  <si>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</si>
  <si>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</si>
  <si>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</si>
  <si>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In case of public share holding percentage can not be less than one percentage.</t>
  </si>
  <si>
    <t>NumberOfVotingRightsHeldBySameClassOfSecurities</t>
  </si>
  <si>
    <t>Value must be equal to Fully paid up shares</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</si>
  <si>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</si>
  <si>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</si>
  <si>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</si>
  <si>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</si>
  <si>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</si>
  <si>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</si>
  <si>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</si>
  <si>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</si>
  <si>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Value should be less than or equal to fully paid up shares</t>
  </si>
  <si>
    <t>LockedInSharesAsAPercentageOfTotalNumberOfShares</t>
  </si>
  <si>
    <t>PledgedOrEncumberedNumberOfShares</t>
  </si>
  <si>
    <t>PledgedOrEncumberedSharesHeldAsPercentageOfTotalNumberOfShares</t>
  </si>
  <si>
    <t>NumberOfEquitySharesHeldInDematerializedForm</t>
  </si>
  <si>
    <t>NumberOfShareUnderSubCategoryOne</t>
  </si>
  <si>
    <t>1) This is mandatory field.
2) Sub-category (i) should be less than or equal to total number of shares.</t>
  </si>
  <si>
    <t>NumberOfShareUnderSubCategoryTwo</t>
  </si>
  <si>
    <t>1) This is mandatory field.
2) Sub-category (ii) should be less than or equal to total number of shares.</t>
  </si>
  <si>
    <t>NumberOfShareUnderSubCategoryThree</t>
  </si>
  <si>
    <t>1) This is mandatory field.
2) Sub-category (iii) should be less than or equal to total number of shares.</t>
  </si>
  <si>
    <t>DisclosureOfNotesOnShareholdingPatternExplanatoryTextBlock</t>
  </si>
  <si>
    <t>nonnum:textBlockItemType</t>
  </si>
  <si>
    <t>DisclosureOfNotesInCaseOfPromoterHolidingInDematerialsedFormIsLessThan100PercentageExplanatoryTextBlock</t>
  </si>
  <si>
    <t>This field is mandatory if promoter holiding in dematerialsed form is less than 100 percentage.</t>
  </si>
  <si>
    <t>DisclosureOfNotesInCaseOfPublicShareholdingIsLessThan25PercentageExplanatoryTextBlock</t>
  </si>
  <si>
    <t>This filed is mandatory if public share holding is less than 25 percentage.</t>
  </si>
  <si>
    <t>DisclosureOfNotesOnShareholdingPatternForCompanyRemarksExplanatoryTextBlock</t>
  </si>
  <si>
    <t>NameOfTheShareholder</t>
  </si>
  <si>
    <t>PermanentAccountNumberOfShareholder</t>
  </si>
  <si>
    <t>in-bse-shp-types:PermanentAccountNumber</t>
  </si>
  <si>
    <t>[A-Z][A-Z][A-Z][A-Z][A-Z][0-9][0-9][0-9][0-9][A-Z]
In absence of PAN write : ZZZZZ9999Z</t>
  </si>
  <si>
    <t>Value should be less than or equal to total no of shares.</t>
  </si>
  <si>
    <t>DisclosureOfNotesOnReasonForNotProvidingPANExplanatoryTextBlock</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</si>
  <si>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</si>
  <si>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TypeOfPromoterShareholding</t>
  </si>
  <si>
    <t>in-bse-shp-types:PromoterAndPromoterGroup</t>
  </si>
  <si>
    <t>Select value from the drop-down.</t>
  </si>
  <si>
    <t>CategoryOfOtherIndianShareholders</t>
  </si>
  <si>
    <t>in-bse-shp-types:CategoryOfIndianShareholders</t>
  </si>
  <si>
    <t>CategoryOfOtherForeignShareholders</t>
  </si>
  <si>
    <t>in-bse-shp-types:CategoryOfForeignShareholders</t>
  </si>
  <si>
    <t>WhetherACategoryOrMoreThan1PercentageOfShareHolding</t>
  </si>
  <si>
    <t>in-bse-shp-types:TypeOfOtherShareholding</t>
  </si>
  <si>
    <t>CategoryOfOtherInstitutions</t>
  </si>
  <si>
    <t>in-bse-shp-types:CategoryOfInstitutionShareholders</t>
  </si>
  <si>
    <t>CategoryOfOtherNonInstitutions</t>
  </si>
  <si>
    <t>in-bse-shp-types:CategoryOfNonInstitutionsShareholders</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</si>
  <si>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</si>
  <si>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Non Promoter- Non Public shareholder</t>
  </si>
  <si>
    <t>TypeOfDepositoryReceipts</t>
  </si>
  <si>
    <t>Type of depository receipts</t>
  </si>
  <si>
    <t>in-bse-shp-types:TypeOfDepositoryReceipts</t>
  </si>
  <si>
    <t>NameOfTheBank</t>
  </si>
  <si>
    <t>Name of the bank</t>
  </si>
  <si>
    <t>Unclaimed Public</t>
  </si>
  <si>
    <t>OutstandingSharesHeldInDematOrUnclaimedSuspenseAccount</t>
  </si>
  <si>
    <t>Outstanding shares held in demat or unclaimed suspense account</t>
  </si>
  <si>
    <t>Please enter Outstanding shares held in demat or unclaimed suspense account which allowes only numeric value.</t>
  </si>
  <si>
    <t>VotingRightsWhichAreFrozen</t>
  </si>
  <si>
    <t>voting rights which are frozen</t>
  </si>
  <si>
    <t>DisclosureOfNotesOnSharesWhichRemainUnclaimedForPublicShareholdersExplanatoryTextBlock</t>
  </si>
  <si>
    <t>Disclosure of notes on shares which remain unclaimed for public shareholders</t>
  </si>
  <si>
    <t>PAC Public</t>
  </si>
  <si>
    <t>Name of Shareholder</t>
  </si>
  <si>
    <t>NameOfThePAC</t>
  </si>
  <si>
    <t>Name of the PAC</t>
  </si>
  <si>
    <t>Number of shares</t>
  </si>
  <si>
    <t>Please eneter Number of shares which allowes only numeric value</t>
  </si>
  <si>
    <t>PercentageOfShareholdingByPAC</t>
  </si>
  <si>
    <t>Percentage of shareholding by PAC</t>
  </si>
  <si>
    <t>Unclaimed Prom</t>
  </si>
  <si>
    <t>Voting rights which are frozen</t>
  </si>
  <si>
    <t>DisclosureOfNotesOnSharesWhichRemainUnclaimedForPromoterAndPromoterGroupExplanatoryTextBlock</t>
  </si>
  <si>
    <t>Disclosure of notes on shares which remain unclaimed for promoter and promoter group</t>
  </si>
  <si>
    <t>SBO</t>
  </si>
  <si>
    <t>NameOfSignificantBeneficialOwners</t>
  </si>
  <si>
    <t>PANOfSignificantBeneficialOwners</t>
  </si>
  <si>
    <t>PassportNoOfSignificantBeneficialOwners</t>
  </si>
  <si>
    <t>NationalityOfSignificantBeneficialOwners</t>
  </si>
  <si>
    <t>DescriptionOfOtherNationalityOfSignificantBeneficialOwners</t>
  </si>
  <si>
    <t>NameOfRegisteredOwner</t>
  </si>
  <si>
    <t>PANOfRegisteredOwner</t>
  </si>
  <si>
    <t>PassportNoOfRegisteredOwner</t>
  </si>
  <si>
    <t>NationalityOfRegisteredOwner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</si>
  <si>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</si>
  <si>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</si>
  <si>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</si>
  <si>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</si>
  <si>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</si>
  <si>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</si>
  <si>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</si>
  <si>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WhetherTheListedEntityHasAnySignificantBeneficialOwner</t>
  </si>
  <si>
    <t>WhetherTheListedEntityIsPublicSectorUndertaking</t>
  </si>
  <si>
    <t>PercentageOfBoardApprovedLimits</t>
  </si>
  <si>
    <t>1) This is a mandatory field.
2) Please enter numeric value up to 2 decimal.
3) Value should be less then or equal to 100.</t>
  </si>
  <si>
    <t>PercentageOfLimitsUtilized</t>
  </si>
  <si>
    <t>PercentageOfLimitSetByGoverement</t>
  </si>
  <si>
    <t>GDR</t>
  </si>
  <si>
    <t>GDS</t>
  </si>
  <si>
    <t>ADR</t>
  </si>
  <si>
    <t>ADS</t>
  </si>
  <si>
    <t>SDR</t>
  </si>
  <si>
    <t>Serial No.</t>
  </si>
  <si>
    <t>Bank Name</t>
  </si>
  <si>
    <t>C1</t>
  </si>
  <si>
    <t>C2</t>
  </si>
  <si>
    <t xml:space="preserve">Disclosure of shareholder holding more than 1% of total number of shares
</t>
  </si>
  <si>
    <t xml:space="preserve">Details of Shares which remain unclaimed for Promoter &amp; Promoter Group                    </t>
  </si>
  <si>
    <t>Cick here to go back</t>
  </si>
  <si>
    <t>31-12-2023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</si>
</sst>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7" formatCode="0;[Red]0"/>
    <numFmt numFmtId="168" formatCode="0.00;[Red]0.00"/>
    <numFmt numFmtId="169" formatCode="#,##0.00;[Red]#,##0.00"/>
  </numFmts>
  <fonts count="43">
    <font>
      <sz val="11"/>
      <color theme="1"/>
      <name val="Calibri"/>
      <charset val="134"/>
      <scheme val="minor"/>
    </font>
    <font>
      <sz val="11"/>
      <color theme="1"/>
      <name val="Calibri"/>
      <family val="2"/>
      <scheme val="minor"/>
    </font>
    <font>
      <b/>
      <sz val="12"/>
      <color theme="1"/>
      <name val="Calibri"/>
      <charset val="134"/>
      <scheme val="minor"/>
    </font>
    <font>
      <u/>
      <sz val="11"/>
      <color theme="10"/>
      <name val="Calibri"/>
      <charset val="134"/>
      <scheme val="minor"/>
    </font>
    <font>
      <b/>
      <sz val="11"/>
      <color theme="1"/>
      <name val="Calibri"/>
      <charset val="134"/>
      <scheme val="minor"/>
    </font>
    <font>
      <b/>
      <sz val="11"/>
      <color theme="3"/>
      <name val="Calibri"/>
      <charset val="134"/>
      <scheme val="minor"/>
    </font>
    <font>
      <b/>
      <sz val="14"/>
      <color theme="0"/>
      <name val="Calibri"/>
      <charset val="134"/>
      <scheme val="minor"/>
    </font>
    <font>
      <sz val="11"/>
      <color theme="5" tint="-0.249977111117893"/>
      <name val="Calibri"/>
      <charset val="134"/>
      <scheme val="minor"/>
    </font>
    <font>
      <b/>
      <sz val="11"/>
      <color theme="5" tint="-0.249977111117893"/>
      <name val="Calibri"/>
      <charset val="134"/>
      <scheme val="minor"/>
    </font>
    <font>
      <sz val="11"/>
      <color theme="4" tint="-0.249977111117893"/>
      <name val="Calibri"/>
      <charset val="134"/>
      <scheme val="minor"/>
    </font>
    <font>
      <sz val="11"/>
      <color rgb="FFFF0000"/>
      <name val="Calibri"/>
      <charset val="134"/>
      <scheme val="minor"/>
    </font>
    <font>
      <b/>
      <sz val="11"/>
      <color theme="4" tint="-0.249977111117893"/>
      <name val="Calibri"/>
      <charset val="134"/>
      <scheme val="minor"/>
    </font>
    <font>
      <b/>
      <sz val="11"/>
      <color rgb="FFFF0000"/>
      <name val="Calibri"/>
      <charset val="134"/>
      <scheme val="minor"/>
    </font>
    <font>
      <sz val="11"/>
      <color rgb="FF7030A0"/>
      <name val="Calibri"/>
      <charset val="134"/>
      <scheme val="minor"/>
    </font>
    <font>
      <b/>
      <sz val="11"/>
      <color rgb="FF7030A0"/>
      <name val="Calibri"/>
      <charset val="134"/>
      <scheme val="minor"/>
    </font>
    <font>
      <b/>
      <sz val="14"/>
      <color rgb="FF333333"/>
      <name val="Calibri"/>
      <charset val="134"/>
      <scheme val="minor"/>
    </font>
    <font>
      <b/>
      <sz val="12"/>
      <color rgb="FF333333"/>
      <name val="Calibri"/>
      <charset val="134"/>
      <scheme val="minor"/>
    </font>
    <font>
      <b/>
      <sz val="11"/>
      <color rgb="FFD8D8D8"/>
      <name val="Calibri"/>
      <charset val="134"/>
      <scheme val="minor"/>
    </font>
    <font>
      <sz val="12"/>
      <color theme="1"/>
      <name val="Calibri"/>
      <charset val="134"/>
      <scheme val="minor"/>
    </font>
    <font>
      <sz val="11"/>
      <color theme="0"/>
      <name val="Calibri"/>
      <charset val="134"/>
      <scheme val="minor"/>
    </font>
    <font>
      <u/>
      <sz val="11"/>
      <color theme="1"/>
      <name val="Calibri"/>
      <charset val="134"/>
      <scheme val="minor"/>
    </font>
    <font>
      <b/>
      <u/>
      <sz val="12"/>
      <color theme="1"/>
      <name val="Calibri"/>
      <charset val="134"/>
      <scheme val="minor"/>
    </font>
    <font>
      <sz val="10"/>
      <color theme="1"/>
      <name val="Calibri"/>
      <charset val="134"/>
      <scheme val="minor"/>
    </font>
    <font>
      <sz val="9"/>
      <color theme="1"/>
      <name val="Calibri"/>
      <charset val="134"/>
      <scheme val="minor"/>
    </font>
    <font>
      <u/>
      <sz val="11"/>
      <color rgb="FF800080"/>
      <name val="Calibri"/>
      <charset val="134"/>
      <scheme val="minor"/>
    </font>
    <font>
      <b/>
      <u/>
      <sz val="12"/>
      <color rgb="FFFF0000"/>
      <name val="Calibri"/>
      <charset val="134"/>
      <scheme val="minor"/>
    </font>
    <font>
      <b/>
      <sz val="14"/>
      <color theme="1"/>
      <name val="Calibri"/>
      <charset val="134"/>
      <scheme val="minor"/>
    </font>
    <font>
      <b/>
      <sz val="11"/>
      <color rgb="FF333333"/>
      <name val="Calibri"/>
      <charset val="134"/>
      <scheme val="minor"/>
    </font>
    <font>
      <b/>
      <sz val="16"/>
      <color rgb="FF333333"/>
      <name val="Calibri"/>
      <charset val="134"/>
      <scheme val="minor"/>
    </font>
    <font>
      <b/>
      <sz val="16"/>
      <color theme="1"/>
      <name val="Calibri"/>
      <charset val="134"/>
      <scheme val="minor"/>
    </font>
    <font>
      <b/>
      <sz val="10"/>
      <name val="Arial"/>
      <charset val="134"/>
    </font>
    <font>
      <sz val="11"/>
      <name val="Arial"/>
      <charset val="134"/>
    </font>
    <font>
      <b/>
      <sz val="12"/>
      <color indexed="8"/>
      <name val="Times New Roman"/>
      <charset val="134"/>
    </font>
    <font>
      <sz val="10"/>
      <color indexed="8"/>
      <name val="Arial"/>
      <charset val="134"/>
    </font>
    <font>
      <sz val="10"/>
      <name val="Verdana"/>
      <charset val="134"/>
    </font>
    <font>
      <sz val="10"/>
      <name val="Times New Roman"/>
      <charset val="134"/>
    </font>
    <font>
      <b/>
      <sz val="12"/>
      <name val="Times New Roman"/>
      <charset val="134"/>
    </font>
    <font>
      <sz val="10"/>
      <color indexed="8"/>
      <name val="Verdana"/>
      <charset val="134"/>
    </font>
    <font>
      <u/>
      <sz val="11"/>
      <color theme="10"/>
      <name val="Calibri"/>
      <charset val="134"/>
    </font>
    <font>
      <sz val="11"/>
      <color theme="1"/>
      <name val="Calibri"/>
      <charset val="134"/>
      <scheme val="minor"/>
    </font>
    <font>
      <sz val="8"/>
      <name val="ＭＳ Ｐゴシック"/>
      <charset val="128"/>
    </font>
    <font>
      <sz val="10"/>
      <name val="Arial"/>
      <charset val="134"/>
    </font>
    <font>
      <sz val="11"/>
      <color rgb="FF000000"/>
      <name val="Calibri"/>
      <family val="2"/>
    </font>
  </fonts>
  <fills count="21">
    <fill>
      <patternFill patternType="none"/>
    </fill>
    <fill>
      <patternFill patternType="gray125"/>
    </fill>
    <fill>
      <patternFill patternType="solid">
        <fgColor rgb="FF92CDDC"/>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
      <patternFill patternType="solid">
        <fgColor theme="0" tint="-0.14993743705557422"/>
        <bgColor indexed="64"/>
      </patternFill>
    </fill>
    <fill>
      <patternFill patternType="solid">
        <fgColor theme="4" tint="0.79995117038483843"/>
        <bgColor indexed="64"/>
      </patternFill>
    </fill>
    <fill>
      <patternFill patternType="solid">
        <fgColor rgb="FFFFFFFF"/>
        <bgColor indexed="64"/>
      </patternFill>
    </fill>
    <fill>
      <patternFill patternType="solid">
        <fgColor rgb="FFDDEBF7"/>
        <bgColor indexed="64"/>
      </patternFill>
    </fill>
    <fill>
      <patternFill patternType="solid">
        <fgColor rgb="FFD8D8D8"/>
        <bgColor indexed="64"/>
      </patternFill>
    </fill>
    <fill>
      <patternFill patternType="solid">
        <fgColor rgb="FFDDEBF5"/>
        <bgColor indexed="64"/>
      </patternFill>
    </fill>
    <fill>
      <patternFill patternType="solid">
        <fgColor theme="9" tint="-0.249977111117893"/>
        <bgColor indexed="64"/>
      </patternFill>
    </fill>
    <fill>
      <patternFill patternType="solid">
        <fgColor theme="9" tint="0.39994506668294322"/>
        <bgColor indexed="64"/>
      </patternFill>
    </fill>
    <fill>
      <patternFill patternType="solid">
        <fgColor rgb="FFD9D9D9"/>
        <bgColor indexed="64"/>
      </patternFill>
    </fill>
    <fill>
      <patternFill patternType="solid">
        <fgColor theme="0" tint="-0.14996795556505021"/>
        <bgColor indexed="64"/>
      </patternFill>
    </fill>
    <fill>
      <patternFill patternType="solid">
        <fgColor rgb="FF92CDE1"/>
        <bgColor indexed="64"/>
      </patternFill>
    </fill>
    <fill>
      <patternFill patternType="solid">
        <fgColor rgb="FFFFC000"/>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s>
  <borders count="6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theme="4"/>
      </bottom>
      <diagonal/>
    </border>
    <border>
      <left/>
      <right/>
      <top style="thin">
        <color auto="1"/>
      </top>
      <bottom style="thin">
        <color theme="4"/>
      </bottom>
      <diagonal/>
    </border>
    <border>
      <left style="thin">
        <color auto="1"/>
      </left>
      <right style="thin">
        <color auto="1"/>
      </right>
      <top style="thin">
        <color theme="4"/>
      </top>
      <bottom style="thin">
        <color theme="4"/>
      </bottom>
      <diagonal/>
    </border>
    <border>
      <left style="thin">
        <color auto="1"/>
      </left>
      <right/>
      <top style="thin">
        <color auto="1"/>
      </top>
      <bottom style="thin">
        <color theme="4" tint="0.39991454817346722"/>
      </bottom>
      <diagonal/>
    </border>
    <border>
      <left/>
      <right style="thin">
        <color auto="1"/>
      </right>
      <top style="thin">
        <color theme="4"/>
      </top>
      <bottom style="thin">
        <color theme="4"/>
      </bottom>
      <diagonal/>
    </border>
    <border>
      <left style="thin">
        <color auto="1"/>
      </left>
      <right style="thin">
        <color auto="1"/>
      </right>
      <top/>
      <bottom style="thin">
        <color theme="4"/>
      </bottom>
      <diagonal/>
    </border>
    <border>
      <left style="thin">
        <color auto="1"/>
      </left>
      <right/>
      <top style="thin">
        <color theme="4" tint="0.39991454817346722"/>
      </top>
      <bottom style="thin">
        <color theme="4" tint="0.39991454817346722"/>
      </bottom>
      <diagonal/>
    </border>
    <border>
      <left style="thin">
        <color auto="1"/>
      </left>
      <right style="thin">
        <color auto="1"/>
      </right>
      <top style="thin">
        <color theme="4"/>
      </top>
      <bottom/>
      <diagonal/>
    </border>
    <border>
      <left style="thin">
        <color auto="1"/>
      </left>
      <right/>
      <top style="thin">
        <color theme="4" tint="0.39991454817346722"/>
      </top>
      <bottom style="thin">
        <color auto="1"/>
      </bottom>
      <diagonal/>
    </border>
    <border>
      <left style="thin">
        <color auto="1"/>
      </left>
      <right/>
      <top style="thin">
        <color auto="1"/>
      </top>
      <bottom style="thin">
        <color theme="4" tint="-0.24994659260841701"/>
      </bottom>
      <diagonal/>
    </border>
    <border>
      <left style="thin">
        <color auto="1"/>
      </left>
      <right/>
      <top style="thin">
        <color theme="4" tint="-0.24994659260841701"/>
      </top>
      <bottom style="thin">
        <color theme="4" tint="-0.24994659260841701"/>
      </bottom>
      <diagonal/>
    </border>
    <border>
      <left style="thin">
        <color auto="1"/>
      </left>
      <right/>
      <top style="thin">
        <color theme="4" tint="-0.24994659260841701"/>
      </top>
      <bottom style="thin">
        <color auto="1"/>
      </bottom>
      <diagonal/>
    </border>
    <border>
      <left style="thin">
        <color auto="1"/>
      </left>
      <right/>
      <top style="thin">
        <color theme="4"/>
      </top>
      <bottom style="thin">
        <color theme="4"/>
      </bottom>
      <diagonal/>
    </border>
    <border>
      <left/>
      <right/>
      <top style="thin">
        <color theme="4"/>
      </top>
      <bottom style="thin">
        <color theme="4"/>
      </bottom>
      <diagonal/>
    </border>
    <border>
      <left style="thin">
        <color auto="1"/>
      </left>
      <right/>
      <top style="thin">
        <color theme="4"/>
      </top>
      <bottom/>
      <diagonal/>
    </border>
    <border>
      <left/>
      <right/>
      <top style="thin">
        <color theme="4"/>
      </top>
      <bottom/>
      <diagonal/>
    </border>
    <border>
      <left style="thin">
        <color auto="1"/>
      </left>
      <right/>
      <top style="thin">
        <color theme="4" tint="-0.24994659260841701"/>
      </top>
      <bottom style="thin">
        <color theme="4"/>
      </bottom>
      <diagonal/>
    </border>
    <border>
      <left style="thin">
        <color auto="1"/>
      </left>
      <right/>
      <top style="thin">
        <color theme="8" tint="0.59996337778862885"/>
      </top>
      <bottom style="thin">
        <color theme="4"/>
      </bottom>
      <diagonal/>
    </border>
    <border>
      <left style="thin">
        <color auto="1"/>
      </left>
      <right/>
      <top style="thin">
        <color theme="4"/>
      </top>
      <bottom style="thin">
        <color theme="4" tint="-0.24994659260841701"/>
      </bottom>
      <diagonal/>
    </border>
    <border>
      <left style="thin">
        <color auto="1"/>
      </left>
      <right style="thin">
        <color theme="4"/>
      </right>
      <top/>
      <bottom style="thin">
        <color theme="4"/>
      </bottom>
      <diagonal/>
    </border>
    <border>
      <left style="thin">
        <color theme="4"/>
      </left>
      <right style="thin">
        <color auto="1"/>
      </right>
      <top/>
      <bottom style="thin">
        <color theme="4"/>
      </bottom>
      <diagonal/>
    </border>
    <border>
      <left style="thin">
        <color auto="1"/>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auto="1"/>
      </left>
      <right style="thin">
        <color theme="4"/>
      </right>
      <top style="thin">
        <color theme="4"/>
      </top>
      <bottom style="thin">
        <color auto="1"/>
      </bottom>
      <diagonal/>
    </border>
    <border>
      <left style="thin">
        <color theme="4"/>
      </left>
      <right/>
      <top style="thin">
        <color theme="4"/>
      </top>
      <bottom style="thin">
        <color auto="1"/>
      </bottom>
      <diagonal/>
    </border>
    <border>
      <left/>
      <right/>
      <top/>
      <bottom style="thin">
        <color theme="4"/>
      </bottom>
      <diagonal/>
    </border>
    <border>
      <left style="thin">
        <color auto="1"/>
      </left>
      <right/>
      <top/>
      <bottom style="thin">
        <color theme="4" tint="-0.24994659260841701"/>
      </bottom>
      <diagonal/>
    </border>
    <border>
      <left style="thin">
        <color auto="1"/>
      </left>
      <right style="thin">
        <color auto="1"/>
      </right>
      <top style="thin">
        <color theme="4"/>
      </top>
      <bottom style="thin">
        <color auto="1"/>
      </bottom>
      <diagonal/>
    </border>
    <border>
      <left style="thin">
        <color auto="1"/>
      </left>
      <right/>
      <top/>
      <bottom style="thin">
        <color theme="4"/>
      </bottom>
      <diagonal/>
    </border>
    <border>
      <left/>
      <right style="thin">
        <color auto="1"/>
      </right>
      <top/>
      <bottom style="thin">
        <color theme="4"/>
      </bottom>
      <diagonal/>
    </border>
    <border>
      <left/>
      <right style="thin">
        <color auto="1"/>
      </right>
      <top style="thin">
        <color auto="1"/>
      </top>
      <bottom style="thin">
        <color theme="4"/>
      </bottom>
      <diagonal/>
    </border>
    <border>
      <left style="thin">
        <color auto="1"/>
      </left>
      <right/>
      <top style="thin">
        <color auto="1"/>
      </top>
      <bottom style="thin">
        <color theme="4"/>
      </bottom>
      <diagonal/>
    </border>
    <border>
      <left/>
      <right style="thin">
        <color auto="1"/>
      </right>
      <top style="thin">
        <color theme="4"/>
      </top>
      <bottom/>
      <diagonal/>
    </border>
    <border>
      <left/>
      <right/>
      <top/>
      <bottom style="thin">
        <color theme="4" tint="-0.24994659260841701"/>
      </bottom>
      <diagonal/>
    </border>
    <border>
      <left style="thin">
        <color auto="1"/>
      </left>
      <right/>
      <top style="thin">
        <color theme="4"/>
      </top>
      <bottom style="thin">
        <color auto="1"/>
      </bottom>
      <diagonal/>
    </border>
    <border>
      <left/>
      <right/>
      <top style="thin">
        <color theme="4"/>
      </top>
      <bottom style="thin">
        <color auto="1"/>
      </bottom>
      <diagonal/>
    </border>
    <border>
      <left/>
      <right style="thin">
        <color auto="1"/>
      </right>
      <top style="thin">
        <color theme="4"/>
      </top>
      <bottom style="thin">
        <color auto="1"/>
      </bottom>
      <diagonal/>
    </border>
    <border>
      <left/>
      <right/>
      <top style="thin">
        <color auto="1"/>
      </top>
      <bottom style="thin">
        <color theme="4" tint="-0.24994659260841701"/>
      </bottom>
      <diagonal/>
    </border>
    <border>
      <left/>
      <right style="thin">
        <color auto="1"/>
      </right>
      <top style="thin">
        <color auto="1"/>
      </top>
      <bottom style="thin">
        <color theme="4" tint="-0.24994659260841701"/>
      </bottom>
      <diagonal/>
    </border>
    <border>
      <left style="thin">
        <color auto="1"/>
      </left>
      <right style="thin">
        <color auto="1"/>
      </right>
      <top style="thin">
        <color theme="4" tint="0.59996337778862885"/>
      </top>
      <bottom/>
      <diagonal/>
    </border>
    <border>
      <left style="thin">
        <color auto="1"/>
      </left>
      <right style="thin">
        <color auto="1"/>
      </right>
      <top/>
      <bottom style="thin">
        <color theme="4" tint="0.59996337778862885"/>
      </bottom>
      <diagonal/>
    </border>
    <border>
      <left style="thin">
        <color auto="1"/>
      </left>
      <right style="thin">
        <color auto="1"/>
      </right>
      <top style="thin">
        <color theme="4" tint="0.59996337778862885"/>
      </top>
      <bottom style="thin">
        <color theme="4" tint="0.39994506668294322"/>
      </bottom>
      <diagonal/>
    </border>
    <border>
      <left style="thin">
        <color auto="1"/>
      </left>
      <right style="thin">
        <color auto="1"/>
      </right>
      <top style="thin">
        <color auto="1"/>
      </top>
      <bottom style="thin">
        <color theme="4" tint="0.39994506668294322"/>
      </bottom>
      <diagonal/>
    </border>
  </borders>
  <cellStyleXfs count="6">
    <xf numFmtId="0" fontId="0" fillId="0" borderId="0"/>
    <xf numFmtId="43" fontId="39" fillId="0" borderId="0" applyFont="0" applyFill="0" applyBorder="0" applyAlignment="0" applyProtection="0"/>
    <xf numFmtId="0" fontId="3" fillId="0" borderId="0" applyNumberFormat="0" applyFill="0" applyBorder="0" applyAlignment="0" applyProtection="0"/>
    <xf numFmtId="0" fontId="38" fillId="0" borderId="0" applyNumberFormat="0" applyFill="0" applyBorder="0" applyAlignment="0" applyProtection="0">
      <alignment vertical="top"/>
      <protection locked="0"/>
    </xf>
    <xf numFmtId="0" fontId="40" fillId="0" borderId="0" applyNumberFormat="0" applyFill="0" applyBorder="0">
      <alignment vertical="center"/>
    </xf>
    <xf numFmtId="0" fontId="41" fillId="0" borderId="0"/>
  </cellStyleXfs>
  <cellXfs count="563">
    <xf numFmtId="0" fontId="0" fillId="0" borderId="0" xfId="0"/>
    <xf numFmtId="0" fontId="0" fillId="0" borderId="0" xfId="0" applyAlignment="1">
      <alignment horizontal="center"/>
    </xf>
    <xf numFmtId="0" fontId="0" fillId="0" borderId="6" xfId="0" applyBorder="1" applyAlignment="1">
      <alignment horizontal="center"/>
    </xf>
    <xf numFmtId="167" fontId="0" fillId="0" borderId="6" xfId="0" applyNumberFormat="1" applyBorder="1" applyAlignment="1" applyProtection="1">
      <alignment horizontal="right"/>
      <protection locked="0"/>
    </xf>
    <xf numFmtId="1" fontId="0" fillId="0" borderId="6" xfId="0" applyNumberFormat="1" applyBorder="1" applyProtection="1">
      <protection locked="0"/>
    </xf>
    <xf numFmtId="0" fontId="0" fillId="0" borderId="1" xfId="0" applyBorder="1" applyAlignment="1">
      <alignment horizontal="center"/>
    </xf>
    <xf numFmtId="0" fontId="0" fillId="0" borderId="2" xfId="0" applyBorder="1"/>
    <xf numFmtId="4" fontId="0" fillId="2" borderId="7" xfId="0" applyNumberFormat="1" applyFill="1" applyBorder="1"/>
    <xf numFmtId="0" fontId="0" fillId="0" borderId="6" xfId="0" applyBorder="1" applyAlignment="1">
      <alignment horizontal="center" vertical="center"/>
    </xf>
    <xf numFmtId="0" fontId="3" fillId="0" borderId="7" xfId="2" applyBorder="1" applyAlignment="1">
      <alignment horizontal="right" vertical="center"/>
    </xf>
    <xf numFmtId="0" fontId="0" fillId="0" borderId="6" xfId="0" applyBorder="1" applyAlignment="1" applyProtection="1">
      <alignment horizontal="center"/>
      <protection locked="0"/>
    </xf>
    <xf numFmtId="0" fontId="0" fillId="0" borderId="6" xfId="0" applyBorder="1" applyProtection="1">
      <protection locked="0"/>
    </xf>
    <xf numFmtId="2" fontId="0" fillId="0" borderId="6" xfId="0" applyNumberFormat="1" applyBorder="1" applyProtection="1">
      <protection locked="0"/>
    </xf>
    <xf numFmtId="0" fontId="0" fillId="0" borderId="2" xfId="0" applyBorder="1" applyAlignment="1">
      <alignment horizontal="center"/>
    </xf>
    <xf numFmtId="49" fontId="0" fillId="0" borderId="0" xfId="0" applyNumberFormat="1"/>
    <xf numFmtId="0" fontId="0" fillId="0" borderId="0" xfId="0" applyAlignment="1">
      <alignment horizontal="center" vertical="center"/>
    </xf>
    <xf numFmtId="43" fontId="0" fillId="0" borderId="6" xfId="1" applyFont="1" applyBorder="1" applyProtection="1">
      <protection locked="0"/>
    </xf>
    <xf numFmtId="0" fontId="0" fillId="0" borderId="1" xfId="0" applyBorder="1"/>
    <xf numFmtId="0" fontId="0" fillId="5" borderId="0" xfId="0" applyFill="1"/>
    <xf numFmtId="0" fontId="0" fillId="0" borderId="6" xfId="0" applyBorder="1" applyAlignment="1" applyProtection="1">
      <alignment horizontal="center" vertical="center"/>
      <protection locked="0"/>
    </xf>
    <xf numFmtId="0" fontId="0" fillId="0" borderId="0" xfId="0" applyAlignment="1">
      <alignment horizontal="right"/>
    </xf>
    <xf numFmtId="0" fontId="0" fillId="3" borderId="6" xfId="0" applyFill="1" applyBorder="1" applyAlignment="1">
      <alignment horizontal="center" vertical="center" wrapText="1"/>
    </xf>
    <xf numFmtId="0" fontId="2" fillId="2" borderId="6" xfId="0" applyFont="1" applyFill="1" applyBorder="1" applyAlignment="1">
      <alignment horizontal="center" vertical="top"/>
    </xf>
    <xf numFmtId="0" fontId="2" fillId="2" borderId="2" xfId="0" applyFont="1" applyFill="1" applyBorder="1" applyAlignment="1">
      <alignment horizontal="left" vertical="center" indent="1"/>
    </xf>
    <xf numFmtId="0" fontId="2" fillId="2" borderId="2" xfId="0" applyFont="1" applyFill="1" applyBorder="1" applyAlignment="1">
      <alignment vertical="center" wrapText="1"/>
    </xf>
    <xf numFmtId="0" fontId="0" fillId="0" borderId="6" xfId="0" applyBorder="1" applyAlignment="1" applyProtection="1">
      <alignment horizontal="left"/>
      <protection locked="0"/>
    </xf>
    <xf numFmtId="0" fontId="0" fillId="0" borderId="6" xfId="0" applyBorder="1" applyAlignment="1" applyProtection="1">
      <alignment horizontal="right"/>
      <protection locked="0"/>
    </xf>
    <xf numFmtId="167" fontId="0" fillId="0" borderId="6" xfId="0" applyNumberFormat="1" applyBorder="1" applyAlignment="1">
      <alignment horizontal="right"/>
    </xf>
    <xf numFmtId="0" fontId="4" fillId="0" borderId="2" xfId="0" applyFont="1" applyBorder="1" applyAlignment="1">
      <alignment vertical="center"/>
    </xf>
    <xf numFmtId="0" fontId="3" fillId="6" borderId="1" xfId="2" applyFill="1" applyBorder="1" applyAlignment="1">
      <alignment horizontal="right"/>
    </xf>
    <xf numFmtId="0" fontId="3" fillId="6" borderId="7" xfId="2" applyFill="1" applyBorder="1" applyAlignment="1">
      <alignment horizontal="right"/>
    </xf>
    <xf numFmtId="1" fontId="0" fillId="7" borderId="6" xfId="0" applyNumberFormat="1" applyFill="1" applyBorder="1"/>
    <xf numFmtId="167" fontId="0" fillId="8" borderId="6" xfId="0" applyNumberFormat="1" applyFill="1" applyBorder="1" applyAlignment="1" applyProtection="1">
      <alignment horizontal="right"/>
      <protection locked="0"/>
    </xf>
    <xf numFmtId="167" fontId="0" fillId="7" borderId="6" xfId="0" applyNumberFormat="1" applyFill="1" applyBorder="1" applyAlignment="1">
      <alignment horizontal="right"/>
    </xf>
    <xf numFmtId="168" fontId="0" fillId="7" borderId="6" xfId="0" applyNumberFormat="1" applyFill="1" applyBorder="1" applyAlignment="1">
      <alignment horizontal="right"/>
    </xf>
    <xf numFmtId="168" fontId="0" fillId="5" borderId="6" xfId="0" applyNumberFormat="1" applyFill="1" applyBorder="1" applyAlignment="1" applyProtection="1">
      <alignment horizontal="right"/>
      <protection locked="0"/>
    </xf>
    <xf numFmtId="168" fontId="0" fillId="8" borderId="6" xfId="0" applyNumberFormat="1" applyFill="1" applyBorder="1" applyAlignment="1" applyProtection="1">
      <alignment horizontal="right"/>
      <protection locked="0"/>
    </xf>
    <xf numFmtId="168" fontId="0" fillId="9" borderId="6" xfId="0" applyNumberFormat="1" applyFill="1" applyBorder="1" applyAlignment="1">
      <alignment horizontal="right"/>
    </xf>
    <xf numFmtId="0" fontId="0" fillId="8" borderId="0" xfId="0" applyFill="1"/>
    <xf numFmtId="168" fontId="0" fillId="7" borderId="6" xfId="0" applyNumberFormat="1" applyFill="1" applyBorder="1"/>
    <xf numFmtId="0" fontId="2" fillId="2" borderId="7" xfId="0" applyFont="1" applyFill="1" applyBorder="1" applyAlignment="1">
      <alignment vertical="center" wrapText="1"/>
    </xf>
    <xf numFmtId="168" fontId="0" fillId="7" borderId="6" xfId="0" applyNumberFormat="1" applyFill="1" applyBorder="1" applyAlignment="1" applyProtection="1">
      <alignment horizontal="right"/>
      <protection hidden="1"/>
    </xf>
    <xf numFmtId="167" fontId="0" fillId="0" borderId="6" xfId="0" applyNumberFormat="1" applyBorder="1" applyAlignment="1">
      <alignment horizontal="center" vertical="center"/>
    </xf>
    <xf numFmtId="0" fontId="0" fillId="0" borderId="7" xfId="0" applyBorder="1"/>
    <xf numFmtId="168" fontId="0" fillId="7" borderId="6" xfId="0" applyNumberFormat="1" applyFill="1" applyBorder="1" applyAlignment="1" applyProtection="1">
      <alignment horizontal="right"/>
      <protection locked="0"/>
    </xf>
    <xf numFmtId="49" fontId="2" fillId="2" borderId="6" xfId="0" applyNumberFormat="1" applyFont="1" applyFill="1" applyBorder="1" applyAlignment="1">
      <alignment horizontal="center" vertical="center"/>
    </xf>
    <xf numFmtId="49" fontId="2" fillId="2" borderId="1" xfId="0" applyNumberFormat="1" applyFont="1" applyFill="1" applyBorder="1" applyAlignment="1">
      <alignment horizontal="left" vertical="center" indent="1"/>
    </xf>
    <xf numFmtId="49" fontId="2" fillId="2" borderId="2" xfId="0" applyNumberFormat="1" applyFont="1" applyFill="1" applyBorder="1" applyAlignment="1">
      <alignment horizontal="left" vertical="center" indent="1"/>
    </xf>
    <xf numFmtId="167" fontId="0" fillId="0" borderId="6" xfId="0" applyNumberFormat="1" applyBorder="1" applyAlignment="1" applyProtection="1">
      <alignment horizontal="right"/>
      <protection hidden="1"/>
    </xf>
    <xf numFmtId="0" fontId="5" fillId="6" borderId="1" xfId="2" applyFont="1" applyFill="1" applyBorder="1" applyAlignment="1">
      <alignment horizontal="center" vertical="center"/>
    </xf>
    <xf numFmtId="0" fontId="0" fillId="10" borderId="8" xfId="0" applyFill="1" applyBorder="1"/>
    <xf numFmtId="0" fontId="3" fillId="6" borderId="2" xfId="2" applyFill="1" applyBorder="1" applyAlignment="1"/>
    <xf numFmtId="0" fontId="3" fillId="6" borderId="2" xfId="2" applyFill="1" applyBorder="1" applyAlignment="1">
      <alignment horizontal="right" vertical="center"/>
    </xf>
    <xf numFmtId="167" fontId="0" fillId="9" borderId="6" xfId="0" applyNumberFormat="1" applyFill="1" applyBorder="1" applyAlignment="1">
      <alignment horizontal="right"/>
    </xf>
    <xf numFmtId="168" fontId="0" fillId="6" borderId="6" xfId="0" applyNumberFormat="1" applyFill="1" applyBorder="1" applyAlignment="1">
      <alignment horizontal="right"/>
    </xf>
    <xf numFmtId="168" fontId="0" fillId="5" borderId="2" xfId="0" applyNumberFormat="1" applyFill="1" applyBorder="1" applyAlignment="1">
      <alignment horizontal="right"/>
    </xf>
    <xf numFmtId="168" fontId="0" fillId="11" borderId="6" xfId="0" applyNumberFormat="1" applyFill="1" applyBorder="1" applyAlignment="1">
      <alignment horizontal="right"/>
    </xf>
    <xf numFmtId="0" fontId="6" fillId="12" borderId="0" xfId="0" applyFont="1" applyFill="1" applyAlignment="1">
      <alignment horizontal="center" vertical="center"/>
    </xf>
    <xf numFmtId="0" fontId="6" fillId="13" borderId="0" xfId="0" applyFont="1" applyFill="1"/>
    <xf numFmtId="0" fontId="7" fillId="0" borderId="0" xfId="0" applyFont="1"/>
    <xf numFmtId="0" fontId="8" fillId="0" borderId="0" xfId="0" applyFont="1"/>
    <xf numFmtId="0" fontId="4" fillId="0" borderId="0" xfId="0" applyFont="1"/>
    <xf numFmtId="0" fontId="9" fillId="0" borderId="0" xfId="0" applyFont="1"/>
    <xf numFmtId="0" fontId="10" fillId="0" borderId="0" xfId="0" applyFont="1"/>
    <xf numFmtId="0" fontId="11" fillId="0" borderId="0" xfId="0" applyFont="1"/>
    <xf numFmtId="0" fontId="0" fillId="0" borderId="0" xfId="0" applyAlignment="1">
      <alignment wrapText="1"/>
    </xf>
    <xf numFmtId="0" fontId="12" fillId="0" borderId="0" xfId="0" applyFont="1"/>
    <xf numFmtId="0" fontId="13" fillId="0" borderId="0" xfId="0" applyFont="1"/>
    <xf numFmtId="0" fontId="14" fillId="0" borderId="0" xfId="0" applyFont="1"/>
    <xf numFmtId="0" fontId="15" fillId="0" borderId="0" xfId="0" applyFont="1" applyAlignment="1">
      <alignment vertical="center" wrapText="1"/>
    </xf>
    <xf numFmtId="0" fontId="16" fillId="2" borderId="6" xfId="0" applyFont="1" applyFill="1" applyBorder="1" applyAlignment="1">
      <alignment horizontal="center" vertical="center" wrapText="1"/>
    </xf>
    <xf numFmtId="0" fontId="16" fillId="0" borderId="0" xfId="0" applyFont="1" applyAlignment="1">
      <alignment horizontal="center" vertical="center" wrapText="1"/>
    </xf>
    <xf numFmtId="0" fontId="0" fillId="0" borderId="9" xfId="0" applyBorder="1" applyAlignment="1">
      <alignment horizontal="left" vertical="center" wrapText="1" indent="1"/>
    </xf>
    <xf numFmtId="2" fontId="0" fillId="8" borderId="10" xfId="0" applyNumberFormat="1" applyFill="1" applyBorder="1" applyAlignment="1" applyProtection="1">
      <alignment horizontal="center" vertical="center"/>
      <protection locked="0"/>
    </xf>
    <xf numFmtId="2" fontId="0" fillId="8" borderId="9" xfId="0" applyNumberFormat="1" applyFill="1" applyBorder="1" applyAlignment="1" applyProtection="1">
      <alignment horizontal="center" vertical="center"/>
      <protection locked="0"/>
    </xf>
    <xf numFmtId="2" fontId="0" fillId="0" borderId="0" xfId="0" applyNumberFormat="1" applyAlignment="1" applyProtection="1">
      <alignment horizontal="center" vertical="center"/>
      <protection locked="0"/>
    </xf>
    <xf numFmtId="0" fontId="0" fillId="0" borderId="10" xfId="0" applyBorder="1" applyAlignment="1">
      <alignment horizontal="left" vertical="center" wrapText="1" indent="1"/>
    </xf>
    <xf numFmtId="0" fontId="0" fillId="0" borderId="11" xfId="0" applyBorder="1" applyAlignment="1">
      <alignment horizontal="left" vertical="center" wrapText="1" indent="1"/>
    </xf>
    <xf numFmtId="2" fontId="0" fillId="8" borderId="11" xfId="0" applyNumberFormat="1" applyFill="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0" fillId="0" borderId="6" xfId="0" applyBorder="1" applyAlignment="1">
      <alignment horizontal="right"/>
    </xf>
    <xf numFmtId="0" fontId="0" fillId="14" borderId="6" xfId="0" applyFill="1" applyBorder="1" applyAlignment="1">
      <alignment horizontal="left"/>
    </xf>
    <xf numFmtId="0" fontId="3" fillId="6" borderId="1" xfId="2" applyFill="1" applyBorder="1" applyAlignment="1" applyProtection="1"/>
    <xf numFmtId="167" fontId="0" fillId="9" borderId="6" xfId="0" applyNumberFormat="1" applyFill="1" applyBorder="1" applyAlignment="1" applyProtection="1">
      <alignment horizontal="right"/>
      <protection hidden="1"/>
    </xf>
    <xf numFmtId="167" fontId="0" fillId="5" borderId="6" xfId="0" applyNumberFormat="1" applyFill="1" applyBorder="1" applyAlignment="1" applyProtection="1">
      <alignment horizontal="right"/>
      <protection locked="0"/>
    </xf>
    <xf numFmtId="1" fontId="0" fillId="7" borderId="6" xfId="0" applyNumberFormat="1" applyFill="1" applyBorder="1" applyProtection="1">
      <protection hidden="1"/>
    </xf>
    <xf numFmtId="168" fontId="0" fillId="7" borderId="6" xfId="0" applyNumberFormat="1" applyFill="1" applyBorder="1" applyProtection="1">
      <protection hidden="1"/>
    </xf>
    <xf numFmtId="167" fontId="0" fillId="7" borderId="6" xfId="0" applyNumberFormat="1" applyFill="1" applyBorder="1" applyAlignment="1" applyProtection="1">
      <alignment horizontal="right"/>
      <protection hidden="1"/>
    </xf>
    <xf numFmtId="2" fontId="0" fillId="3" borderId="6" xfId="0" applyNumberFormat="1" applyFill="1" applyBorder="1" applyAlignment="1">
      <alignment horizontal="center" vertical="center" wrapText="1"/>
    </xf>
    <xf numFmtId="167" fontId="0" fillId="8" borderId="6" xfId="0" applyNumberFormat="1" applyFill="1" applyBorder="1" applyAlignment="1">
      <alignment horizontal="center" vertical="center"/>
    </xf>
    <xf numFmtId="0" fontId="0" fillId="15" borderId="6" xfId="0" applyFill="1" applyBorder="1"/>
    <xf numFmtId="0" fontId="2" fillId="2" borderId="1" xfId="0" applyFont="1" applyFill="1" applyBorder="1" applyAlignment="1">
      <alignment horizontal="left" vertical="center" indent="1"/>
    </xf>
    <xf numFmtId="0" fontId="17" fillId="6" borderId="1" xfId="2" applyFont="1" applyFill="1" applyBorder="1" applyAlignment="1">
      <alignment horizontal="center"/>
    </xf>
    <xf numFmtId="0" fontId="4" fillId="0" borderId="2" xfId="0" applyFont="1" applyBorder="1" applyAlignment="1">
      <alignment horizontal="left" vertical="center"/>
    </xf>
    <xf numFmtId="0" fontId="18" fillId="0" borderId="0" xfId="0" applyFont="1"/>
    <xf numFmtId="0" fontId="0" fillId="8" borderId="6" xfId="0" applyFill="1" applyBorder="1" applyProtection="1">
      <protection locked="0"/>
    </xf>
    <xf numFmtId="0" fontId="0" fillId="8" borderId="6" xfId="0" applyFill="1" applyBorder="1" applyAlignment="1" applyProtection="1">
      <alignment horizontal="right"/>
      <protection locked="0"/>
    </xf>
    <xf numFmtId="167" fontId="0" fillId="11" borderId="6" xfId="0" applyNumberFormat="1" applyFill="1" applyBorder="1" applyAlignment="1">
      <alignment horizontal="right"/>
    </xf>
    <xf numFmtId="0" fontId="3" fillId="6" borderId="1" xfId="2" applyFill="1" applyBorder="1" applyAlignment="1"/>
    <xf numFmtId="167" fontId="0" fillId="7" borderId="6" xfId="0" applyNumberFormat="1" applyFill="1" applyBorder="1" applyProtection="1">
      <protection hidden="1"/>
    </xf>
    <xf numFmtId="168" fontId="0" fillId="9" borderId="6" xfId="0" applyNumberFormat="1" applyFill="1" applyBorder="1" applyAlignment="1" applyProtection="1">
      <alignment horizontal="right"/>
      <protection hidden="1"/>
    </xf>
    <xf numFmtId="2" fontId="0" fillId="7" borderId="6" xfId="0" applyNumberFormat="1" applyFill="1" applyBorder="1" applyProtection="1">
      <protection hidden="1"/>
    </xf>
    <xf numFmtId="0" fontId="2" fillId="0" borderId="0" xfId="0" applyFont="1"/>
    <xf numFmtId="0" fontId="2" fillId="2" borderId="1" xfId="0" applyFont="1" applyFill="1" applyBorder="1" applyAlignment="1">
      <alignment vertical="center"/>
    </xf>
    <xf numFmtId="0" fontId="0" fillId="2" borderId="2" xfId="0" applyFill="1" applyBorder="1"/>
    <xf numFmtId="0" fontId="0" fillId="2" borderId="7" xfId="0" applyFill="1" applyBorder="1"/>
    <xf numFmtId="0" fontId="19" fillId="0" borderId="0" xfId="0" applyFont="1"/>
    <xf numFmtId="0" fontId="0" fillId="0" borderId="15" xfId="0" applyBorder="1" applyProtection="1">
      <protection hidden="1"/>
    </xf>
    <xf numFmtId="0" fontId="0" fillId="0" borderId="2" xfId="0" applyBorder="1" applyProtection="1">
      <protection hidden="1"/>
    </xf>
    <xf numFmtId="0" fontId="3" fillId="6" borderId="2" xfId="2" applyFill="1" applyBorder="1" applyAlignment="1">
      <alignment horizontal="right" vertical="center" indent="1"/>
    </xf>
    <xf numFmtId="167" fontId="0" fillId="0" borderId="6" xfId="0" applyNumberFormat="1" applyBorder="1" applyAlignment="1" applyProtection="1">
      <alignment horizontal="center" vertical="center"/>
      <protection locked="0"/>
    </xf>
    <xf numFmtId="0" fontId="19" fillId="0" borderId="0" xfId="0" applyFont="1" applyAlignment="1">
      <alignment horizontal="right"/>
    </xf>
    <xf numFmtId="0" fontId="0" fillId="0" borderId="0" xfId="0" applyAlignment="1" applyProtection="1">
      <alignment horizontal="right"/>
      <protection hidden="1"/>
    </xf>
    <xf numFmtId="0" fontId="0" fillId="0" borderId="7" xfId="0" applyBorder="1" applyProtection="1">
      <protection hidden="1"/>
    </xf>
    <xf numFmtId="0" fontId="2" fillId="2" borderId="1" xfId="0" applyFont="1" applyFill="1" applyBorder="1" applyAlignment="1">
      <alignment vertical="center" wrapText="1"/>
    </xf>
    <xf numFmtId="0" fontId="0" fillId="7" borderId="6" xfId="0" applyFill="1" applyBorder="1"/>
    <xf numFmtId="2" fontId="0" fillId="7" borderId="6" xfId="0" applyNumberFormat="1" applyFill="1" applyBorder="1"/>
    <xf numFmtId="0" fontId="3" fillId="6" borderId="1" xfId="2" applyFill="1" applyBorder="1" applyAlignment="1">
      <alignment horizontal="right" vertical="center"/>
    </xf>
    <xf numFmtId="0" fontId="0" fillId="0" borderId="0" xfId="0" applyAlignment="1">
      <alignment horizontal="left"/>
    </xf>
    <xf numFmtId="0" fontId="0" fillId="0" borderId="15" xfId="0" applyBorder="1"/>
    <xf numFmtId="0" fontId="0" fillId="8" borderId="6" xfId="0" applyFill="1" applyBorder="1" applyAlignment="1" applyProtection="1">
      <alignment horizontal="center" vertical="center"/>
      <protection locked="0"/>
    </xf>
    <xf numFmtId="0" fontId="0" fillId="8" borderId="6" xfId="0" applyFill="1" applyBorder="1" applyAlignment="1" applyProtection="1">
      <alignment horizontal="left"/>
      <protection locked="0"/>
    </xf>
    <xf numFmtId="167" fontId="0" fillId="11" borderId="6" xfId="0" applyNumberFormat="1" applyFill="1" applyBorder="1" applyAlignment="1" applyProtection="1">
      <alignment horizontal="right"/>
      <protection hidden="1"/>
    </xf>
    <xf numFmtId="168" fontId="0" fillId="11" borderId="6" xfId="0" applyNumberFormat="1" applyFill="1" applyBorder="1" applyAlignment="1" applyProtection="1">
      <alignment horizontal="right"/>
      <protection hidden="1"/>
    </xf>
    <xf numFmtId="167" fontId="0" fillId="0" borderId="3" xfId="0" applyNumberFormat="1" applyBorder="1" applyAlignment="1" applyProtection="1">
      <alignment horizontal="right"/>
      <protection locked="0"/>
    </xf>
    <xf numFmtId="167" fontId="0" fillId="8" borderId="6" xfId="0" applyNumberFormat="1" applyFill="1" applyBorder="1" applyAlignment="1" applyProtection="1">
      <alignment horizontal="center" vertical="center"/>
      <protection locked="0"/>
    </xf>
    <xf numFmtId="167" fontId="0" fillId="8" borderId="3" xfId="0" applyNumberFormat="1" applyFill="1" applyBorder="1" applyAlignment="1" applyProtection="1">
      <alignment horizontal="right"/>
      <protection locked="0"/>
    </xf>
    <xf numFmtId="0" fontId="0" fillId="0" borderId="16" xfId="0" applyBorder="1"/>
    <xf numFmtId="0" fontId="3" fillId="6" borderId="7" xfId="2" applyFill="1" applyBorder="1" applyAlignment="1">
      <alignment horizontal="right" vertical="center"/>
    </xf>
    <xf numFmtId="167" fontId="0" fillId="5" borderId="6" xfId="0" applyNumberFormat="1" applyFill="1" applyBorder="1" applyAlignment="1">
      <alignment horizontal="center" vertical="center"/>
    </xf>
    <xf numFmtId="167" fontId="0" fillId="5" borderId="6" xfId="0" applyNumberFormat="1" applyFill="1" applyBorder="1" applyAlignment="1" applyProtection="1">
      <alignment horizontal="center" vertical="center"/>
      <protection locked="0"/>
    </xf>
    <xf numFmtId="0" fontId="20" fillId="0" borderId="0" xfId="0" applyFont="1"/>
    <xf numFmtId="0" fontId="21" fillId="2" borderId="2" xfId="0" applyFont="1" applyFill="1" applyBorder="1" applyAlignment="1">
      <alignment vertical="center" wrapText="1"/>
    </xf>
    <xf numFmtId="0" fontId="20" fillId="0" borderId="1" xfId="0" applyFont="1" applyBorder="1"/>
    <xf numFmtId="0" fontId="20" fillId="0" borderId="2" xfId="0" applyFont="1" applyBorder="1"/>
    <xf numFmtId="0" fontId="0" fillId="0" borderId="15" xfId="0" applyBorder="1" applyAlignment="1">
      <alignment horizontal="center"/>
    </xf>
    <xf numFmtId="0" fontId="0" fillId="0" borderId="8" xfId="0" applyBorder="1" applyAlignment="1">
      <alignment horizontal="center"/>
    </xf>
    <xf numFmtId="0" fontId="17" fillId="6" borderId="1" xfId="2" applyFont="1" applyFill="1" applyBorder="1" applyAlignment="1" applyProtection="1">
      <alignment horizontal="center"/>
    </xf>
    <xf numFmtId="0" fontId="0" fillId="5" borderId="8" xfId="0" applyFill="1" applyBorder="1" applyAlignment="1">
      <alignment horizontal="center"/>
    </xf>
    <xf numFmtId="0" fontId="21" fillId="2" borderId="7" xfId="0" applyFont="1" applyFill="1" applyBorder="1" applyAlignment="1">
      <alignment vertical="center" wrapText="1"/>
    </xf>
    <xf numFmtId="0" fontId="20" fillId="0" borderId="7" xfId="0" applyFont="1" applyBorder="1"/>
    <xf numFmtId="0" fontId="0" fillId="16" borderId="1" xfId="0" applyFill="1" applyBorder="1"/>
    <xf numFmtId="0" fontId="0" fillId="16" borderId="0" xfId="0" applyFill="1"/>
    <xf numFmtId="0" fontId="0" fillId="0" borderId="6" xfId="0" applyBorder="1"/>
    <xf numFmtId="0" fontId="0" fillId="0" borderId="6" xfId="0" applyBorder="1" applyAlignment="1" applyProtection="1">
      <alignment wrapText="1"/>
      <protection locked="0"/>
    </xf>
    <xf numFmtId="0" fontId="0" fillId="8" borderId="6" xfId="0" applyFill="1" applyBorder="1" applyAlignment="1" applyProtection="1">
      <alignment wrapText="1"/>
      <protection locked="0"/>
    </xf>
    <xf numFmtId="0" fontId="0" fillId="0" borderId="0" xfId="0" applyProtection="1">
      <protection locked="0"/>
    </xf>
    <xf numFmtId="0" fontId="23" fillId="0" borderId="17" xfId="0" applyFont="1" applyBorder="1" applyProtection="1">
      <protection locked="0"/>
    </xf>
    <xf numFmtId="0" fontId="23" fillId="0" borderId="6" xfId="0" applyFont="1" applyBorder="1" applyProtection="1">
      <protection locked="0"/>
    </xf>
    <xf numFmtId="0" fontId="23" fillId="8" borderId="17" xfId="0" applyFont="1" applyFill="1" applyBorder="1" applyProtection="1">
      <protection locked="0"/>
    </xf>
    <xf numFmtId="0" fontId="0" fillId="10" borderId="6" xfId="0" applyFill="1" applyBorder="1" applyAlignment="1" applyProtection="1">
      <alignment wrapText="1"/>
    </xf>
    <xf numFmtId="0" fontId="23" fillId="8" borderId="6" xfId="0" applyFont="1" applyFill="1" applyBorder="1" applyProtection="1">
      <protection locked="0"/>
    </xf>
    <xf numFmtId="0" fontId="0" fillId="3" borderId="6" xfId="0" applyFill="1" applyBorder="1" applyAlignment="1">
      <alignment vertical="center" wrapText="1"/>
    </xf>
    <xf numFmtId="0" fontId="22" fillId="3" borderId="6" xfId="0" applyFont="1" applyFill="1" applyBorder="1" applyAlignment="1">
      <alignment wrapText="1"/>
    </xf>
    <xf numFmtId="0" fontId="0" fillId="16" borderId="7" xfId="0" applyFill="1" applyBorder="1"/>
    <xf numFmtId="49" fontId="0" fillId="0" borderId="6" xfId="0" applyNumberFormat="1" applyBorder="1" applyProtection="1">
      <protection locked="0"/>
    </xf>
    <xf numFmtId="2" fontId="0" fillId="8" borderId="6" xfId="0" applyNumberFormat="1" applyFill="1" applyBorder="1" applyProtection="1">
      <protection locked="0"/>
    </xf>
    <xf numFmtId="49" fontId="0" fillId="8" borderId="6" xfId="0" applyNumberFormat="1" applyFill="1" applyBorder="1" applyProtection="1">
      <protection locked="0"/>
    </xf>
    <xf numFmtId="0" fontId="23" fillId="0" borderId="0" xfId="0" applyFont="1"/>
    <xf numFmtId="0" fontId="2" fillId="16" borderId="1" xfId="0" applyFont="1" applyFill="1" applyBorder="1" applyAlignment="1">
      <alignment horizontal="left" vertical="center" indent="1"/>
    </xf>
    <xf numFmtId="0" fontId="0" fillId="5" borderId="2" xfId="0" applyFill="1" applyBorder="1" applyAlignment="1">
      <alignment horizontal="center"/>
    </xf>
    <xf numFmtId="0" fontId="0" fillId="5" borderId="7" xfId="0" applyFill="1" applyBorder="1" applyAlignment="1">
      <alignment horizontal="center"/>
    </xf>
    <xf numFmtId="1" fontId="0" fillId="0" borderId="0" xfId="0" applyNumberFormat="1"/>
    <xf numFmtId="2" fontId="0" fillId="0" borderId="0" xfId="1" applyNumberFormat="1" applyFont="1"/>
    <xf numFmtId="2" fontId="0" fillId="0" borderId="0" xfId="0" applyNumberFormat="1"/>
    <xf numFmtId="1" fontId="0" fillId="3" borderId="6" xfId="0" applyNumberFormat="1" applyFill="1" applyBorder="1" applyAlignment="1">
      <alignment horizontal="center" vertical="center" wrapText="1"/>
    </xf>
    <xf numFmtId="49" fontId="2" fillId="2" borderId="3" xfId="0" applyNumberFormat="1" applyFont="1" applyFill="1" applyBorder="1" applyAlignment="1">
      <alignment horizontal="center" vertical="center"/>
    </xf>
    <xf numFmtId="49" fontId="4" fillId="0" borderId="20" xfId="0" applyNumberFormat="1" applyFont="1" applyBorder="1" applyAlignment="1">
      <alignment horizontal="center" vertical="center"/>
    </xf>
    <xf numFmtId="0" fontId="4" fillId="17" borderId="12" xfId="0" applyFont="1" applyFill="1" applyBorder="1" applyAlignment="1">
      <alignment vertical="center"/>
    </xf>
    <xf numFmtId="0" fontId="4" fillId="17" borderId="21" xfId="0" applyFont="1" applyFill="1" applyBorder="1" applyAlignment="1">
      <alignment vertical="center"/>
    </xf>
    <xf numFmtId="1" fontId="4" fillId="17" borderId="21" xfId="0" applyNumberFormat="1" applyFont="1" applyFill="1" applyBorder="1" applyAlignment="1">
      <alignment vertical="center"/>
    </xf>
    <xf numFmtId="49" fontId="0" fillId="0" borderId="22" xfId="0" applyNumberFormat="1" applyBorder="1" applyAlignment="1">
      <alignment horizontal="center" vertical="center"/>
    </xf>
    <xf numFmtId="0" fontId="24" fillId="0" borderId="23" xfId="2" applyFont="1" applyBorder="1" applyAlignment="1">
      <alignment horizontal="left" vertical="center" indent="1"/>
    </xf>
    <xf numFmtId="0" fontId="3" fillId="0" borderId="24" xfId="2" applyBorder="1" applyAlignment="1">
      <alignment vertical="center"/>
    </xf>
    <xf numFmtId="1" fontId="0" fillId="11" borderId="25" xfId="0" applyNumberFormat="1" applyFill="1" applyBorder="1" applyAlignment="1" applyProtection="1">
      <alignment horizontal="right" vertical="center"/>
      <protection hidden="1"/>
    </xf>
    <xf numFmtId="0" fontId="0" fillId="0" borderId="22" xfId="0" applyBorder="1" applyAlignment="1">
      <alignment horizontal="center" vertical="center"/>
    </xf>
    <xf numFmtId="0" fontId="3" fillId="0" borderId="26" xfId="2" applyBorder="1" applyAlignment="1">
      <alignment horizontal="left" vertical="center" indent="1"/>
    </xf>
    <xf numFmtId="1" fontId="0" fillId="11" borderId="22" xfId="0" applyNumberFormat="1" applyFill="1" applyBorder="1" applyAlignment="1" applyProtection="1">
      <alignment horizontal="right" vertical="center"/>
      <protection hidden="1"/>
    </xf>
    <xf numFmtId="49" fontId="0" fillId="0" borderId="27" xfId="0" applyNumberFormat="1" applyBorder="1" applyAlignment="1">
      <alignment horizontal="center" vertical="center"/>
    </xf>
    <xf numFmtId="0" fontId="3" fillId="0" borderId="28" xfId="2" applyBorder="1" applyAlignment="1">
      <alignment horizontal="left" vertical="center" indent="1"/>
    </xf>
    <xf numFmtId="49" fontId="4" fillId="0" borderId="25" xfId="0" applyNumberFormat="1" applyFont="1" applyBorder="1" applyAlignment="1">
      <alignment horizontal="center" vertical="center"/>
    </xf>
    <xf numFmtId="0" fontId="4" fillId="17" borderId="1" xfId="0" applyFont="1" applyFill="1" applyBorder="1" applyAlignment="1">
      <alignment vertical="center"/>
    </xf>
    <xf numFmtId="0" fontId="4" fillId="17" borderId="2" xfId="0" applyFont="1" applyFill="1" applyBorder="1" applyAlignment="1">
      <alignment vertical="center"/>
    </xf>
    <xf numFmtId="1" fontId="4" fillId="17" borderId="2" xfId="0" applyNumberFormat="1" applyFont="1" applyFill="1" applyBorder="1" applyAlignment="1">
      <alignment vertical="center"/>
    </xf>
    <xf numFmtId="0" fontId="3" fillId="0" borderId="29" xfId="2" applyBorder="1" applyAlignment="1">
      <alignment horizontal="left" vertical="center" wrapText="1" indent="1"/>
    </xf>
    <xf numFmtId="0" fontId="3" fillId="0" borderId="30" xfId="2" applyBorder="1" applyAlignment="1">
      <alignment horizontal="left" vertical="center" indent="1"/>
    </xf>
    <xf numFmtId="0" fontId="0" fillId="0" borderId="27" xfId="0" applyBorder="1" applyAlignment="1">
      <alignment horizontal="center" vertical="center"/>
    </xf>
    <xf numFmtId="0" fontId="3" fillId="0" borderId="31" xfId="2" applyBorder="1" applyAlignment="1">
      <alignment horizontal="left" vertical="center" indent="1"/>
    </xf>
    <xf numFmtId="1" fontId="0" fillId="11" borderId="27" xfId="0" applyNumberFormat="1" applyFill="1" applyBorder="1" applyAlignment="1" applyProtection="1">
      <alignment horizontal="right" vertical="center"/>
      <protection hidden="1"/>
    </xf>
    <xf numFmtId="1" fontId="0" fillId="11" borderId="6" xfId="0" applyNumberFormat="1" applyFill="1" applyBorder="1" applyProtection="1">
      <protection hidden="1"/>
    </xf>
    <xf numFmtId="0" fontId="0" fillId="0" borderId="25" xfId="0" applyBorder="1"/>
    <xf numFmtId="0" fontId="3" fillId="0" borderId="0" xfId="2" applyAlignment="1">
      <alignment horizontal="left" vertical="center" indent="1"/>
    </xf>
    <xf numFmtId="49" fontId="2" fillId="2" borderId="22" xfId="0" applyNumberFormat="1" applyFont="1" applyFill="1" applyBorder="1" applyAlignment="1">
      <alignment horizontal="center" vertical="center"/>
    </xf>
    <xf numFmtId="0" fontId="2" fillId="2" borderId="32" xfId="0" applyFont="1" applyFill="1" applyBorder="1" applyAlignment="1">
      <alignment vertical="center" wrapText="1"/>
    </xf>
    <xf numFmtId="0" fontId="2" fillId="2" borderId="33" xfId="0" applyFont="1" applyFill="1" applyBorder="1" applyAlignment="1">
      <alignment vertical="center" wrapText="1"/>
    </xf>
    <xf numFmtId="1" fontId="25" fillId="2" borderId="33" xfId="0" applyNumberFormat="1" applyFont="1" applyFill="1" applyBorder="1" applyAlignment="1">
      <alignment vertical="center"/>
    </xf>
    <xf numFmtId="49" fontId="4" fillId="0" borderId="22" xfId="0" applyNumberFormat="1" applyFont="1" applyBorder="1" applyAlignment="1">
      <alignment horizontal="center" vertical="center"/>
    </xf>
    <xf numFmtId="0" fontId="3" fillId="0" borderId="29" xfId="2" applyBorder="1" applyAlignment="1">
      <alignment horizontal="left" vertical="center" indent="1"/>
    </xf>
    <xf numFmtId="1" fontId="0" fillId="8" borderId="22" xfId="0" applyNumberFormat="1" applyFill="1" applyBorder="1" applyAlignment="1" applyProtection="1">
      <alignment horizontal="right"/>
      <protection locked="0"/>
    </xf>
    <xf numFmtId="0" fontId="3" fillId="0" borderId="36" xfId="2" applyFill="1" applyBorder="1" applyAlignment="1">
      <alignment horizontal="left" vertical="center" indent="1"/>
    </xf>
    <xf numFmtId="0" fontId="3" fillId="0" borderId="0" xfId="2" applyAlignment="1" applyProtection="1">
      <alignment horizontal="left" vertical="center" indent="1"/>
    </xf>
    <xf numFmtId="0" fontId="0" fillId="5" borderId="22" xfId="0" applyFill="1" applyBorder="1" applyAlignment="1">
      <alignment horizontal="center"/>
    </xf>
    <xf numFmtId="0" fontId="3" fillId="0" borderId="0" xfId="2" applyAlignment="1" applyProtection="1">
      <alignment horizontal="left" indent="1"/>
    </xf>
    <xf numFmtId="0" fontId="3" fillId="0" borderId="37" xfId="2" applyBorder="1" applyAlignment="1" applyProtection="1">
      <alignment horizontal="left" vertical="center" indent="1"/>
    </xf>
    <xf numFmtId="0" fontId="3" fillId="0" borderId="32" xfId="2" applyBorder="1" applyAlignment="1" applyProtection="1">
      <alignment horizontal="left" vertical="center" indent="1"/>
    </xf>
    <xf numFmtId="0" fontId="3" fillId="0" borderId="38" xfId="2" applyBorder="1" applyAlignment="1" applyProtection="1">
      <alignment horizontal="left" vertical="center" indent="1"/>
    </xf>
    <xf numFmtId="0" fontId="0" fillId="5" borderId="22" xfId="0" applyFill="1" applyBorder="1" applyAlignment="1">
      <alignment horizontal="center" vertical="center"/>
    </xf>
    <xf numFmtId="0" fontId="3" fillId="0" borderId="30" xfId="2" applyBorder="1" applyAlignment="1">
      <alignment horizontal="left" vertical="center" wrapText="1" indent="1"/>
    </xf>
    <xf numFmtId="0" fontId="3" fillId="0" borderId="0" xfId="2" applyFill="1" applyAlignment="1" applyProtection="1">
      <alignment horizontal="left" vertical="center" indent="1"/>
    </xf>
    <xf numFmtId="49" fontId="0" fillId="0" borderId="39" xfId="0" applyNumberFormat="1" applyBorder="1" applyAlignment="1">
      <alignment horizontal="center" vertical="center"/>
    </xf>
    <xf numFmtId="0" fontId="3" fillId="0" borderId="40" xfId="2" applyBorder="1" applyAlignment="1">
      <alignment horizontal="left" vertical="center" wrapText="1" indent="1"/>
    </xf>
    <xf numFmtId="0" fontId="3" fillId="0" borderId="19" xfId="2" applyFill="1" applyBorder="1" applyAlignment="1">
      <alignment horizontal="left" vertical="center" wrapText="1" indent="1"/>
    </xf>
    <xf numFmtId="1" fontId="0" fillId="8" borderId="24" xfId="0" applyNumberFormat="1" applyFill="1" applyBorder="1" applyAlignment="1" applyProtection="1">
      <alignment horizontal="right"/>
      <protection locked="0"/>
    </xf>
    <xf numFmtId="49" fontId="0" fillId="0" borderId="41" xfId="0" applyNumberFormat="1" applyBorder="1" applyAlignment="1">
      <alignment horizontal="center" vertical="center"/>
    </xf>
    <xf numFmtId="0" fontId="3" fillId="0" borderId="42" xfId="2" applyFill="1" applyBorder="1" applyAlignment="1" applyProtection="1">
      <alignment horizontal="left" vertical="center" indent="1"/>
    </xf>
    <xf numFmtId="0" fontId="0" fillId="0" borderId="19" xfId="0" applyBorder="1" applyAlignment="1">
      <alignment horizontal="left"/>
    </xf>
    <xf numFmtId="0" fontId="0" fillId="0" borderId="43" xfId="0" applyBorder="1" applyAlignment="1">
      <alignment horizontal="center" vertical="center"/>
    </xf>
    <xf numFmtId="0" fontId="3" fillId="0" borderId="44" xfId="2" applyBorder="1" applyAlignment="1" applyProtection="1">
      <alignment horizontal="left" vertical="center" wrapText="1" indent="1"/>
    </xf>
    <xf numFmtId="0" fontId="4" fillId="17" borderId="18" xfId="0" applyFont="1" applyFill="1" applyBorder="1" applyAlignment="1">
      <alignment vertical="center"/>
    </xf>
    <xf numFmtId="0" fontId="4" fillId="17" borderId="45" xfId="0" applyFont="1" applyFill="1" applyBorder="1" applyAlignment="1">
      <alignment vertical="center"/>
    </xf>
    <xf numFmtId="1" fontId="4" fillId="17" borderId="45" xfId="0" applyNumberFormat="1" applyFont="1" applyFill="1" applyBorder="1" applyAlignment="1">
      <alignment vertical="center"/>
    </xf>
    <xf numFmtId="0" fontId="3" fillId="0" borderId="46" xfId="2" applyBorder="1" applyAlignment="1">
      <alignment horizontal="left" vertical="center" wrapText="1" indent="1"/>
    </xf>
    <xf numFmtId="0" fontId="3" fillId="0" borderId="36" xfId="2" applyBorder="1" applyAlignment="1">
      <alignment horizontal="left" vertical="center" wrapText="1" indent="1"/>
    </xf>
    <xf numFmtId="2" fontId="4" fillId="17" borderId="21" xfId="1" applyNumberFormat="1" applyFont="1" applyFill="1" applyBorder="1" applyAlignment="1">
      <alignment vertical="center"/>
    </xf>
    <xf numFmtId="2" fontId="4" fillId="17" borderId="21" xfId="0" applyNumberFormat="1" applyFont="1" applyFill="1" applyBorder="1" applyAlignment="1">
      <alignment vertical="center"/>
    </xf>
    <xf numFmtId="1" fontId="0" fillId="11" borderId="22" xfId="0" applyNumberFormat="1" applyFill="1" applyBorder="1" applyProtection="1">
      <protection hidden="1"/>
    </xf>
    <xf numFmtId="167" fontId="0" fillId="11" borderId="22" xfId="0" applyNumberFormat="1" applyFill="1" applyBorder="1" applyProtection="1">
      <protection hidden="1"/>
    </xf>
    <xf numFmtId="168" fontId="0" fillId="11" borderId="22" xfId="1" applyNumberFormat="1" applyFont="1" applyFill="1" applyBorder="1" applyProtection="1">
      <protection hidden="1"/>
    </xf>
    <xf numFmtId="2" fontId="0" fillId="11" borderId="22" xfId="1" applyNumberFormat="1" applyFont="1" applyFill="1" applyBorder="1" applyProtection="1">
      <protection hidden="1"/>
    </xf>
    <xf numFmtId="2" fontId="0" fillId="11" borderId="22" xfId="1" applyNumberFormat="1" applyFont="1" applyFill="1" applyBorder="1" applyProtection="1">
      <protection locked="0"/>
    </xf>
    <xf numFmtId="0" fontId="0" fillId="11" borderId="22" xfId="0" applyFill="1" applyBorder="1" applyProtection="1">
      <protection hidden="1"/>
    </xf>
    <xf numFmtId="1" fontId="0" fillId="11" borderId="27" xfId="0" applyNumberFormat="1" applyFill="1" applyBorder="1" applyProtection="1">
      <protection hidden="1"/>
    </xf>
    <xf numFmtId="167" fontId="0" fillId="11" borderId="27" xfId="0" applyNumberFormat="1" applyFill="1" applyBorder="1" applyProtection="1">
      <protection hidden="1"/>
    </xf>
    <xf numFmtId="168" fontId="0" fillId="11" borderId="27" xfId="1" applyNumberFormat="1" applyFont="1" applyFill="1" applyBorder="1" applyProtection="1">
      <protection hidden="1"/>
    </xf>
    <xf numFmtId="0" fontId="0" fillId="7" borderId="6" xfId="0" applyFill="1" applyBorder="1" applyProtection="1">
      <protection hidden="1"/>
    </xf>
    <xf numFmtId="168" fontId="0" fillId="9" borderId="6" xfId="1" applyNumberFormat="1" applyFont="1" applyFill="1" applyBorder="1" applyProtection="1">
      <protection hidden="1"/>
    </xf>
    <xf numFmtId="2" fontId="4" fillId="17" borderId="2" xfId="1" applyNumberFormat="1" applyFont="1" applyFill="1" applyBorder="1" applyAlignment="1">
      <alignment vertical="center"/>
    </xf>
    <xf numFmtId="2" fontId="4" fillId="17" borderId="2" xfId="0" applyNumberFormat="1" applyFont="1" applyFill="1" applyBorder="1" applyAlignment="1">
      <alignment vertical="center"/>
    </xf>
    <xf numFmtId="0" fontId="0" fillId="11" borderId="25" xfId="0" applyFill="1" applyBorder="1" applyAlignment="1" applyProtection="1">
      <alignment horizontal="right" vertical="center"/>
      <protection hidden="1"/>
    </xf>
    <xf numFmtId="168" fontId="0" fillId="11" borderId="25" xfId="1" applyNumberFormat="1" applyFont="1" applyFill="1" applyBorder="1" applyProtection="1">
      <protection hidden="1"/>
    </xf>
    <xf numFmtId="0" fontId="0" fillId="11" borderId="22" xfId="0" applyFill="1" applyBorder="1" applyAlignment="1" applyProtection="1">
      <alignment horizontal="right" vertical="center"/>
      <protection hidden="1"/>
    </xf>
    <xf numFmtId="0" fontId="0" fillId="11" borderId="27" xfId="0" applyFill="1" applyBorder="1" applyAlignment="1" applyProtection="1">
      <alignment horizontal="right" vertical="center"/>
      <protection hidden="1"/>
    </xf>
    <xf numFmtId="0" fontId="0" fillId="11" borderId="6" xfId="0" applyFill="1" applyBorder="1" applyProtection="1">
      <protection hidden="1"/>
    </xf>
    <xf numFmtId="2" fontId="0" fillId="11" borderId="6" xfId="0" applyNumberFormat="1" applyFill="1" applyBorder="1" applyProtection="1">
      <protection hidden="1"/>
    </xf>
    <xf numFmtId="1" fontId="2" fillId="2" borderId="33" xfId="0" applyNumberFormat="1" applyFont="1" applyFill="1" applyBorder="1" applyAlignment="1">
      <alignment vertical="center" wrapText="1"/>
    </xf>
    <xf numFmtId="167" fontId="0" fillId="8" borderId="22" xfId="0" applyNumberFormat="1" applyFill="1" applyBorder="1" applyAlignment="1" applyProtection="1">
      <alignment horizontal="right"/>
      <protection locked="0"/>
    </xf>
    <xf numFmtId="167" fontId="0" fillId="11" borderId="22" xfId="0" applyNumberFormat="1" applyFill="1" applyBorder="1" applyAlignment="1" applyProtection="1">
      <alignment horizontal="right" vertical="center"/>
      <protection hidden="1"/>
    </xf>
    <xf numFmtId="168" fontId="0" fillId="11" borderId="22" xfId="1" applyNumberFormat="1" applyFont="1" applyFill="1" applyBorder="1"/>
    <xf numFmtId="167" fontId="0" fillId="8" borderId="22" xfId="0" applyNumberFormat="1" applyFill="1" applyBorder="1" applyAlignment="1" applyProtection="1">
      <alignment horizontal="right"/>
      <protection locked="0" hidden="1"/>
    </xf>
    <xf numFmtId="168" fontId="0" fillId="9" borderId="6" xfId="1" applyNumberFormat="1" applyFont="1" applyFill="1" applyBorder="1"/>
    <xf numFmtId="1" fontId="0" fillId="7" borderId="6" xfId="0" applyNumberFormat="1" applyFill="1" applyBorder="1" applyAlignment="1" applyProtection="1">
      <alignment horizontal="right"/>
      <protection hidden="1"/>
    </xf>
    <xf numFmtId="1" fontId="0" fillId="11" borderId="22" xfId="0" applyNumberFormat="1" applyFill="1" applyBorder="1" applyAlignment="1" applyProtection="1">
      <alignment horizontal="right"/>
      <protection hidden="1"/>
    </xf>
    <xf numFmtId="168" fontId="0" fillId="11" borderId="22" xfId="1" applyNumberFormat="1" applyFont="1" applyFill="1" applyBorder="1" applyAlignment="1"/>
    <xf numFmtId="1" fontId="0" fillId="11" borderId="47" xfId="0" applyNumberFormat="1" applyFill="1" applyBorder="1" applyAlignment="1" applyProtection="1">
      <alignment horizontal="right"/>
      <protection hidden="1"/>
    </xf>
    <xf numFmtId="168" fontId="0" fillId="11" borderId="47" xfId="1" applyNumberFormat="1" applyFont="1" applyFill="1" applyBorder="1" applyAlignment="1"/>
    <xf numFmtId="1" fontId="0" fillId="11" borderId="47" xfId="0" applyNumberFormat="1" applyFill="1" applyBorder="1" applyAlignment="1" applyProtection="1">
      <alignment horizontal="right" vertical="center"/>
      <protection hidden="1"/>
    </xf>
    <xf numFmtId="2" fontId="4" fillId="17" borderId="45" xfId="1" applyNumberFormat="1" applyFont="1" applyFill="1" applyBorder="1" applyAlignment="1">
      <alignment vertical="center"/>
    </xf>
    <xf numFmtId="2" fontId="4" fillId="17" borderId="45" xfId="0" applyNumberFormat="1" applyFont="1" applyFill="1" applyBorder="1" applyAlignment="1">
      <alignment vertical="center"/>
    </xf>
    <xf numFmtId="168" fontId="0" fillId="11" borderId="22" xfId="0" applyNumberFormat="1" applyFill="1" applyBorder="1" applyProtection="1">
      <protection hidden="1"/>
    </xf>
    <xf numFmtId="1" fontId="0" fillId="11" borderId="22" xfId="1" applyNumberFormat="1" applyFont="1" applyFill="1" applyBorder="1" applyProtection="1">
      <protection hidden="1"/>
    </xf>
    <xf numFmtId="168" fontId="0" fillId="11" borderId="22" xfId="0" applyNumberFormat="1" applyFill="1" applyBorder="1" applyAlignment="1" applyProtection="1">
      <alignment horizontal="right"/>
      <protection hidden="1"/>
    </xf>
    <xf numFmtId="168" fontId="0" fillId="11" borderId="27" xfId="0" applyNumberFormat="1" applyFill="1" applyBorder="1" applyProtection="1">
      <protection hidden="1"/>
    </xf>
    <xf numFmtId="168" fontId="0" fillId="11" borderId="27" xfId="0" applyNumberFormat="1" applyFill="1" applyBorder="1" applyAlignment="1" applyProtection="1">
      <alignment horizontal="right"/>
      <protection hidden="1"/>
    </xf>
    <xf numFmtId="168" fontId="0" fillId="7" borderId="6" xfId="1" applyNumberFormat="1" applyFont="1" applyFill="1" applyBorder="1" applyProtection="1">
      <protection hidden="1"/>
    </xf>
    <xf numFmtId="168" fontId="0" fillId="9" borderId="6" xfId="0" applyNumberFormat="1" applyFill="1" applyBorder="1" applyProtection="1">
      <protection hidden="1"/>
    </xf>
    <xf numFmtId="168" fontId="0" fillId="11" borderId="25" xfId="1" applyNumberFormat="1" applyFont="1" applyFill="1" applyBorder="1" applyAlignment="1" applyProtection="1">
      <alignment horizontal="right" vertical="center"/>
      <protection hidden="1"/>
    </xf>
    <xf numFmtId="168" fontId="0" fillId="11" borderId="25" xfId="0" applyNumberFormat="1" applyFill="1" applyBorder="1" applyProtection="1">
      <protection hidden="1"/>
    </xf>
    <xf numFmtId="168" fontId="0" fillId="11" borderId="25" xfId="0" applyNumberFormat="1" applyFill="1" applyBorder="1" applyAlignment="1" applyProtection="1">
      <alignment horizontal="right"/>
      <protection hidden="1"/>
    </xf>
    <xf numFmtId="168" fontId="0" fillId="11" borderId="22" xfId="1" applyNumberFormat="1" applyFont="1" applyFill="1" applyBorder="1" applyAlignment="1" applyProtection="1">
      <alignment horizontal="right" vertical="center"/>
      <protection hidden="1"/>
    </xf>
    <xf numFmtId="168" fontId="0" fillId="11" borderId="27" xfId="1" applyNumberFormat="1" applyFont="1" applyFill="1" applyBorder="1" applyAlignment="1" applyProtection="1">
      <alignment horizontal="right" vertical="center"/>
      <protection hidden="1"/>
    </xf>
    <xf numFmtId="1" fontId="0" fillId="9" borderId="6" xfId="0" applyNumberFormat="1" applyFill="1" applyBorder="1" applyProtection="1">
      <protection hidden="1"/>
    </xf>
    <xf numFmtId="168" fontId="0" fillId="11" borderId="22" xfId="0" applyNumberFormat="1" applyFill="1" applyBorder="1"/>
    <xf numFmtId="168" fontId="0" fillId="9" borderId="6" xfId="0" applyNumberFormat="1" applyFill="1" applyBorder="1"/>
    <xf numFmtId="168" fontId="0" fillId="11" borderId="6" xfId="0" applyNumberFormat="1" applyFill="1" applyBorder="1" applyAlignment="1" applyProtection="1">
      <alignment horizontal="right" vertical="center"/>
      <protection hidden="1"/>
    </xf>
    <xf numFmtId="168" fontId="0" fillId="11" borderId="6" xfId="1" applyNumberFormat="1" applyFont="1" applyFill="1" applyBorder="1" applyAlignment="1" applyProtection="1">
      <alignment horizontal="right" vertical="center"/>
      <protection hidden="1"/>
    </xf>
    <xf numFmtId="0" fontId="0" fillId="11" borderId="47" xfId="0" applyFill="1" applyBorder="1" applyAlignment="1" applyProtection="1">
      <alignment horizontal="right" vertical="center"/>
      <protection hidden="1"/>
    </xf>
    <xf numFmtId="168" fontId="0" fillId="11" borderId="47" xfId="0" applyNumberFormat="1" applyFill="1" applyBorder="1"/>
    <xf numFmtId="168" fontId="0" fillId="11" borderId="47" xfId="0" applyNumberFormat="1" applyFill="1" applyBorder="1" applyAlignment="1" applyProtection="1">
      <alignment horizontal="right"/>
      <protection hidden="1"/>
    </xf>
    <xf numFmtId="0" fontId="4" fillId="17" borderId="49" xfId="0" applyFont="1" applyFill="1" applyBorder="1" applyAlignment="1">
      <alignment vertical="center"/>
    </xf>
    <xf numFmtId="168" fontId="0" fillId="11" borderId="22" xfId="1" applyNumberFormat="1" applyFont="1" applyFill="1" applyBorder="1" applyAlignment="1" applyProtection="1">
      <alignment horizontal="right"/>
      <protection hidden="1"/>
    </xf>
    <xf numFmtId="1" fontId="4" fillId="17" borderId="50" xfId="0" applyNumberFormat="1" applyFont="1" applyFill="1" applyBorder="1" applyAlignment="1">
      <alignment vertical="center"/>
    </xf>
    <xf numFmtId="1" fontId="4" fillId="17" borderId="51" xfId="0" applyNumberFormat="1" applyFont="1" applyFill="1" applyBorder="1" applyAlignment="1">
      <alignment vertical="center"/>
    </xf>
    <xf numFmtId="168" fontId="0" fillId="11" borderId="6" xfId="0" applyNumberFormat="1" applyFill="1" applyBorder="1" applyProtection="1">
      <protection hidden="1"/>
    </xf>
    <xf numFmtId="1" fontId="4" fillId="17" borderId="7" xfId="0" applyNumberFormat="1" applyFont="1" applyFill="1" applyBorder="1" applyAlignment="1">
      <alignment vertical="center"/>
    </xf>
    <xf numFmtId="1" fontId="2" fillId="2" borderId="33" xfId="0" applyNumberFormat="1" applyFont="1" applyFill="1" applyBorder="1" applyAlignment="1">
      <alignment horizontal="center" vertical="center"/>
    </xf>
    <xf numFmtId="1" fontId="2" fillId="2" borderId="24" xfId="0" applyNumberFormat="1" applyFont="1" applyFill="1" applyBorder="1" applyAlignment="1">
      <alignment horizontal="center" vertical="center"/>
    </xf>
    <xf numFmtId="0" fontId="4" fillId="5" borderId="48" xfId="0" applyFont="1" applyFill="1" applyBorder="1" applyAlignment="1">
      <alignment wrapText="1"/>
    </xf>
    <xf numFmtId="0" fontId="3" fillId="0" borderId="53" xfId="2" applyBorder="1" applyAlignment="1">
      <alignment horizontal="left" vertical="center" indent="1"/>
    </xf>
    <xf numFmtId="0" fontId="0" fillId="0" borderId="53" xfId="0" applyBorder="1"/>
    <xf numFmtId="1" fontId="0" fillId="0" borderId="53" xfId="0" applyNumberFormat="1" applyBorder="1"/>
    <xf numFmtId="0" fontId="4" fillId="5" borderId="32" xfId="0" applyFont="1" applyFill="1" applyBorder="1" applyAlignment="1">
      <alignment wrapText="1"/>
    </xf>
    <xf numFmtId="49" fontId="4" fillId="0" borderId="22" xfId="0" applyNumberFormat="1" applyFont="1" applyBorder="1"/>
    <xf numFmtId="0" fontId="3" fillId="17" borderId="0" xfId="2" applyFill="1" applyAlignment="1">
      <alignment horizontal="left" vertical="center" wrapText="1" indent="1"/>
    </xf>
    <xf numFmtId="0" fontId="3" fillId="17" borderId="0" xfId="2" applyFill="1" applyAlignment="1">
      <alignment wrapText="1"/>
    </xf>
    <xf numFmtId="1" fontId="0" fillId="7" borderId="22" xfId="0" applyNumberFormat="1" applyFill="1" applyBorder="1" applyAlignment="1" applyProtection="1">
      <alignment horizontal="right"/>
      <protection hidden="1"/>
    </xf>
    <xf numFmtId="168" fontId="0" fillId="9" borderId="6" xfId="1" applyNumberFormat="1" applyFont="1" applyFill="1" applyBorder="1" applyAlignment="1"/>
    <xf numFmtId="168" fontId="0" fillId="10" borderId="22" xfId="1" applyNumberFormat="1" applyFont="1" applyFill="1" applyBorder="1" applyAlignment="1" applyProtection="1">
      <alignment horizontal="right"/>
      <protection hidden="1"/>
    </xf>
    <xf numFmtId="168" fontId="0" fillId="11" borderId="22" xfId="1" applyNumberFormat="1" applyFont="1" applyFill="1" applyBorder="1" applyAlignment="1">
      <alignment horizontal="right"/>
    </xf>
    <xf numFmtId="2" fontId="4" fillId="7" borderId="22" xfId="0" applyNumberFormat="1" applyFont="1" applyFill="1" applyBorder="1" applyAlignment="1" applyProtection="1">
      <alignment horizontal="right"/>
      <protection hidden="1"/>
    </xf>
    <xf numFmtId="1" fontId="4" fillId="7" borderId="22" xfId="0" applyNumberFormat="1" applyFont="1" applyFill="1" applyBorder="1" applyAlignment="1" applyProtection="1">
      <alignment horizontal="right"/>
      <protection hidden="1"/>
    </xf>
    <xf numFmtId="168" fontId="0" fillId="9" borderId="22" xfId="1" applyNumberFormat="1" applyFont="1" applyFill="1" applyBorder="1" applyAlignment="1">
      <alignment horizontal="right"/>
    </xf>
    <xf numFmtId="2" fontId="0" fillId="7" borderId="22" xfId="0" applyNumberFormat="1" applyFill="1" applyBorder="1" applyAlignment="1" applyProtection="1">
      <alignment horizontal="right"/>
      <protection hidden="1"/>
    </xf>
    <xf numFmtId="168" fontId="0" fillId="9" borderId="22" xfId="1" applyNumberFormat="1" applyFont="1" applyFill="1" applyBorder="1" applyAlignment="1" applyProtection="1">
      <alignment horizontal="right"/>
      <protection hidden="1"/>
    </xf>
    <xf numFmtId="1" fontId="4" fillId="3" borderId="54" xfId="0" applyNumberFormat="1" applyFont="1" applyFill="1" applyBorder="1" applyAlignment="1">
      <alignment vertical="center"/>
    </xf>
    <xf numFmtId="168" fontId="0" fillId="9" borderId="6" xfId="1" applyNumberFormat="1" applyFont="1" applyFill="1" applyBorder="1" applyAlignment="1" applyProtection="1">
      <alignment horizontal="right"/>
      <protection hidden="1"/>
    </xf>
    <xf numFmtId="1" fontId="0" fillId="11" borderId="6" xfId="0" applyNumberFormat="1" applyFill="1" applyBorder="1" applyAlignment="1" applyProtection="1">
      <alignment horizontal="right"/>
      <protection hidden="1"/>
    </xf>
    <xf numFmtId="43" fontId="0" fillId="10" borderId="22" xfId="1" applyFont="1" applyFill="1" applyBorder="1" applyAlignment="1" applyProtection="1">
      <alignment horizontal="right"/>
      <protection hidden="1"/>
    </xf>
    <xf numFmtId="168" fontId="0" fillId="11" borderId="22" xfId="0" applyNumberFormat="1" applyFill="1" applyBorder="1" applyAlignment="1">
      <alignment horizontal="right"/>
    </xf>
    <xf numFmtId="168" fontId="0" fillId="9" borderId="22" xfId="0" applyNumberFormat="1" applyFill="1" applyBorder="1" applyAlignment="1">
      <alignment horizontal="right"/>
    </xf>
    <xf numFmtId="43" fontId="0" fillId="9" borderId="22" xfId="1" applyFont="1" applyFill="1" applyBorder="1" applyAlignment="1" applyProtection="1">
      <alignment horizontal="right"/>
      <protection hidden="1"/>
    </xf>
    <xf numFmtId="0" fontId="4" fillId="3" borderId="55" xfId="0" applyFont="1" applyFill="1" applyBorder="1" applyAlignment="1">
      <alignment vertical="center"/>
    </xf>
    <xf numFmtId="1" fontId="4" fillId="3" borderId="55" xfId="0" applyNumberFormat="1" applyFont="1" applyFill="1" applyBorder="1" applyAlignment="1">
      <alignment vertical="center"/>
    </xf>
    <xf numFmtId="1" fontId="0" fillId="0" borderId="57" xfId="0" applyNumberFormat="1" applyBorder="1"/>
    <xf numFmtId="1" fontId="0" fillId="0" borderId="58" xfId="0" applyNumberFormat="1" applyBorder="1"/>
    <xf numFmtId="1" fontId="0" fillId="0" borderId="45" xfId="0" applyNumberFormat="1" applyBorder="1"/>
    <xf numFmtId="1" fontId="0" fillId="0" borderId="49" xfId="0" applyNumberFormat="1" applyBorder="1"/>
    <xf numFmtId="0" fontId="0" fillId="0" borderId="6" xfId="0" applyBorder="1" applyAlignment="1">
      <alignment wrapText="1"/>
    </xf>
    <xf numFmtId="0" fontId="4" fillId="0" borderId="6" xfId="0" applyFont="1" applyBorder="1" applyAlignment="1">
      <alignment horizontal="left" wrapText="1" indent="2"/>
    </xf>
    <xf numFmtId="0" fontId="26" fillId="0" borderId="6" xfId="0" applyFont="1" applyBorder="1"/>
    <xf numFmtId="0" fontId="26" fillId="0" borderId="6" xfId="0" applyFont="1" applyBorder="1" applyAlignment="1">
      <alignment horizontal="right" wrapText="1"/>
    </xf>
    <xf numFmtId="167" fontId="4" fillId="7" borderId="6" xfId="0" applyNumberFormat="1" applyFont="1" applyFill="1" applyBorder="1" applyProtection="1">
      <protection hidden="1"/>
    </xf>
    <xf numFmtId="169" fontId="0" fillId="7" borderId="6" xfId="0" applyNumberFormat="1" applyFill="1" applyBorder="1" applyProtection="1">
      <protection hidden="1"/>
    </xf>
    <xf numFmtId="2" fontId="0" fillId="7" borderId="6" xfId="1" applyNumberFormat="1" applyFont="1" applyFill="1" applyBorder="1" applyProtection="1">
      <protection hidden="1"/>
    </xf>
    <xf numFmtId="43" fontId="0" fillId="10" borderId="3" xfId="1" applyFont="1" applyFill="1" applyBorder="1" applyAlignment="1" applyProtection="1">
      <alignment horizontal="right"/>
      <protection hidden="1"/>
    </xf>
    <xf numFmtId="43" fontId="0" fillId="10" borderId="5" xfId="1" applyFont="1" applyFill="1" applyBorder="1" applyAlignment="1" applyProtection="1">
      <alignment horizontal="right"/>
      <protection hidden="1"/>
    </xf>
    <xf numFmtId="167" fontId="4" fillId="9" borderId="6" xfId="0" applyNumberFormat="1" applyFont="1" applyFill="1" applyBorder="1" applyProtection="1">
      <protection hidden="1"/>
    </xf>
    <xf numFmtId="168" fontId="4" fillId="7" borderId="6" xfId="0" applyNumberFormat="1" applyFont="1" applyFill="1" applyBorder="1" applyProtection="1">
      <protection hidden="1"/>
    </xf>
    <xf numFmtId="2" fontId="4" fillId="7" borderId="6" xfId="0" applyNumberFormat="1" applyFont="1" applyFill="1" applyBorder="1" applyProtection="1">
      <protection hidden="1"/>
    </xf>
    <xf numFmtId="43" fontId="0" fillId="10" borderId="12" xfId="1" applyFont="1" applyFill="1" applyBorder="1" applyAlignment="1" applyProtection="1">
      <alignment horizontal="right"/>
      <protection hidden="1"/>
    </xf>
    <xf numFmtId="43" fontId="0" fillId="10" borderId="14" xfId="1" applyFont="1" applyFill="1" applyBorder="1" applyAlignment="1" applyProtection="1">
      <alignment horizontal="right"/>
      <protection hidden="1"/>
    </xf>
    <xf numFmtId="43" fontId="0" fillId="10" borderId="18" xfId="1" applyFont="1" applyFill="1" applyBorder="1" applyAlignment="1" applyProtection="1">
      <alignment horizontal="right"/>
      <protection hidden="1"/>
    </xf>
    <xf numFmtId="43" fontId="0" fillId="10" borderId="19" xfId="1" applyFont="1" applyFill="1" applyBorder="1" applyAlignment="1" applyProtection="1">
      <alignment horizontal="right"/>
      <protection hidden="1"/>
    </xf>
    <xf numFmtId="43" fontId="0" fillId="10" borderId="15" xfId="1" applyFont="1" applyFill="1" applyBorder="1" applyAlignment="1" applyProtection="1">
      <alignment horizontal="right"/>
      <protection hidden="1"/>
    </xf>
    <xf numFmtId="43" fontId="0" fillId="10" borderId="16" xfId="1" applyFont="1" applyFill="1" applyBorder="1" applyAlignment="1" applyProtection="1">
      <alignment horizontal="right"/>
      <protection hidden="1"/>
    </xf>
    <xf numFmtId="0" fontId="0" fillId="3" borderId="6" xfId="0" applyFill="1" applyBorder="1" applyAlignment="1">
      <alignment horizontal="center" vertical="center"/>
    </xf>
    <xf numFmtId="167" fontId="0" fillId="15" borderId="1" xfId="0" applyNumberFormat="1" applyFill="1" applyBorder="1" applyProtection="1">
      <protection hidden="1"/>
    </xf>
    <xf numFmtId="167" fontId="0" fillId="15" borderId="2" xfId="0" applyNumberFormat="1" applyFill="1" applyBorder="1" applyProtection="1">
      <protection hidden="1"/>
    </xf>
    <xf numFmtId="167" fontId="0" fillId="15" borderId="7" xfId="0" applyNumberFormat="1" applyFill="1" applyBorder="1" applyProtection="1">
      <protection hidden="1"/>
    </xf>
    <xf numFmtId="167" fontId="0" fillId="15" borderId="12" xfId="0" applyNumberFormat="1" applyFill="1" applyBorder="1" applyProtection="1">
      <protection hidden="1"/>
    </xf>
    <xf numFmtId="167" fontId="0" fillId="15" borderId="13" xfId="0" applyNumberFormat="1" applyFill="1" applyBorder="1" applyProtection="1">
      <protection hidden="1"/>
    </xf>
    <xf numFmtId="167" fontId="0" fillId="15" borderId="14" xfId="0" applyNumberFormat="1" applyFill="1" applyBorder="1" applyProtection="1">
      <protection hidden="1"/>
    </xf>
    <xf numFmtId="167" fontId="0" fillId="15" borderId="18" xfId="0" applyNumberFormat="1" applyFill="1" applyBorder="1" applyProtection="1">
      <protection hidden="1"/>
    </xf>
    <xf numFmtId="167" fontId="0" fillId="15" borderId="0" xfId="0" applyNumberFormat="1" applyFill="1" applyProtection="1">
      <protection hidden="1"/>
    </xf>
    <xf numFmtId="167" fontId="0" fillId="15" borderId="19" xfId="0" applyNumberFormat="1" applyFill="1" applyBorder="1" applyProtection="1">
      <protection hidden="1"/>
    </xf>
    <xf numFmtId="167" fontId="0" fillId="15" borderId="15" xfId="0" applyNumberFormat="1" applyFill="1" applyBorder="1" applyProtection="1">
      <protection hidden="1"/>
    </xf>
    <xf numFmtId="167" fontId="0" fillId="15" borderId="8" xfId="0" applyNumberFormat="1" applyFill="1" applyBorder="1" applyProtection="1">
      <protection hidden="1"/>
    </xf>
    <xf numFmtId="167" fontId="0" fillId="15" borderId="16" xfId="0" applyNumberFormat="1" applyFill="1" applyBorder="1" applyProtection="1">
      <protection hidden="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27" fillId="2" borderId="6" xfId="0" applyFont="1" applyFill="1" applyBorder="1" applyAlignment="1">
      <alignment horizontal="center" vertical="center" wrapText="1"/>
    </xf>
    <xf numFmtId="0" fontId="0" fillId="0" borderId="9" xfId="0" applyBorder="1" applyAlignment="1">
      <alignment horizontal="center" vertical="center"/>
    </xf>
    <xf numFmtId="0" fontId="0" fillId="8" borderId="9" xfId="0" applyFill="1" applyBorder="1" applyAlignment="1" applyProtection="1">
      <alignment horizontal="center" vertical="center"/>
      <protection locked="0"/>
    </xf>
    <xf numFmtId="0" fontId="0" fillId="11" borderId="9" xfId="0" applyFill="1" applyBorder="1" applyAlignment="1" applyProtection="1">
      <alignment horizontal="center" vertical="center"/>
    </xf>
    <xf numFmtId="0" fontId="0" fillId="0" borderId="10" xfId="0" applyBorder="1" applyAlignment="1">
      <alignment horizontal="center" vertical="center"/>
    </xf>
    <xf numFmtId="0" fontId="0" fillId="8" borderId="10" xfId="0" applyFill="1" applyBorder="1" applyAlignment="1" applyProtection="1">
      <alignment horizontal="center" vertical="center"/>
      <protection locked="0"/>
    </xf>
    <xf numFmtId="0" fontId="0" fillId="11" borderId="10" xfId="0" applyFill="1" applyBorder="1" applyAlignment="1" applyProtection="1">
      <alignment horizontal="center" vertical="center"/>
    </xf>
    <xf numFmtId="0" fontId="0" fillId="11" borderId="59" xfId="0" applyFill="1" applyBorder="1" applyAlignment="1" applyProtection="1">
      <alignment horizontal="center" vertical="center"/>
    </xf>
    <xf numFmtId="0" fontId="0" fillId="0" borderId="59" xfId="0" applyBorder="1" applyAlignment="1">
      <alignment horizontal="center" vertical="center"/>
    </xf>
    <xf numFmtId="0" fontId="0" fillId="0" borderId="59" xfId="0" applyBorder="1" applyAlignment="1">
      <alignment horizontal="left" vertical="center" wrapText="1" indent="1"/>
    </xf>
    <xf numFmtId="0" fontId="0" fillId="8" borderId="60" xfId="0" applyFill="1" applyBorder="1" applyAlignment="1" applyProtection="1">
      <alignment horizontal="center" vertical="center"/>
      <protection locked="0"/>
    </xf>
    <xf numFmtId="0" fontId="0" fillId="11" borderId="60" xfId="0" applyFill="1" applyBorder="1" applyAlignment="1" applyProtection="1">
      <alignment horizontal="center" vertical="center"/>
    </xf>
    <xf numFmtId="0" fontId="0" fillId="10" borderId="1" xfId="0" applyFill="1" applyBorder="1" applyProtection="1"/>
    <xf numFmtId="0" fontId="0" fillId="8" borderId="61" xfId="0" applyFill="1" applyBorder="1" applyAlignment="1" applyProtection="1">
      <alignment horizontal="center" vertical="center"/>
      <protection locked="0"/>
    </xf>
    <xf numFmtId="0" fontId="0" fillId="11" borderId="61" xfId="0" applyFill="1" applyBorder="1" applyAlignment="1" applyProtection="1">
      <alignment horizontal="center" vertical="center"/>
    </xf>
    <xf numFmtId="0" fontId="0" fillId="11" borderId="62" xfId="0" applyFill="1" applyBorder="1" applyAlignment="1" applyProtection="1">
      <alignment horizontal="center" vertical="center"/>
    </xf>
    <xf numFmtId="0" fontId="0" fillId="0" borderId="11" xfId="0" applyBorder="1" applyAlignment="1">
      <alignment horizontal="center" vertical="center"/>
    </xf>
    <xf numFmtId="0" fontId="0" fillId="8" borderId="5" xfId="0" applyFill="1" applyBorder="1" applyAlignment="1" applyProtection="1">
      <alignment horizontal="center" vertical="center"/>
      <protection locked="0"/>
    </xf>
    <xf numFmtId="0" fontId="0" fillId="10" borderId="7" xfId="0" applyFill="1" applyBorder="1" applyProtection="1"/>
    <xf numFmtId="0" fontId="0" fillId="0" borderId="10" xfId="0" applyBorder="1" applyAlignment="1">
      <alignment horizontal="left" vertical="center" indent="2"/>
    </xf>
    <xf numFmtId="49" fontId="0" fillId="8" borderId="10" xfId="0" applyNumberFormat="1" applyFill="1" applyBorder="1" applyAlignment="1" applyProtection="1">
      <alignment horizontal="center" vertical="center"/>
      <protection locked="0"/>
    </xf>
    <xf numFmtId="0" fontId="0" fillId="0" borderId="10" xfId="0" applyBorder="1" applyAlignment="1">
      <alignment horizontal="left" vertical="center" wrapText="1" indent="2"/>
    </xf>
    <xf numFmtId="49" fontId="0" fillId="14" borderId="59" xfId="0" applyNumberFormat="1" applyFill="1" applyBorder="1" applyAlignment="1" applyProtection="1">
      <alignment horizontal="center" vertical="center"/>
    </xf>
    <xf numFmtId="0" fontId="28" fillId="5" borderId="0" xfId="0" applyFont="1" applyFill="1" applyAlignment="1">
      <alignment horizontal="center" vertical="center"/>
    </xf>
    <xf numFmtId="0" fontId="0" fillId="5" borderId="0" xfId="0" applyFill="1" applyAlignment="1">
      <alignment horizontal="center" vertical="center"/>
    </xf>
    <xf numFmtId="0" fontId="0" fillId="5" borderId="0" xfId="0" applyFill="1" applyAlignment="1">
      <alignment horizontal="left" vertical="center"/>
    </xf>
    <xf numFmtId="0" fontId="0" fillId="5" borderId="0" xfId="0" applyFill="1" applyAlignment="1" applyProtection="1">
      <alignment horizontal="center" vertical="center"/>
      <protection locked="0"/>
    </xf>
    <xf numFmtId="0" fontId="0" fillId="8" borderId="0" xfId="0" applyFill="1" applyProtection="1">
      <protection locked="0"/>
    </xf>
    <xf numFmtId="0" fontId="0" fillId="14" borderId="0" xfId="0" applyFill="1"/>
    <xf numFmtId="49" fontId="31" fillId="19" borderId="6" xfId="5" applyNumberFormat="1" applyFont="1" applyFill="1" applyBorder="1" applyAlignment="1">
      <alignment horizontal="center" vertical="center" wrapText="1"/>
    </xf>
    <xf numFmtId="0" fontId="35" fillId="20" borderId="0" xfId="5" applyFont="1" applyFill="1" applyAlignment="1">
      <alignment vertical="center" wrapText="1"/>
    </xf>
    <xf numFmtId="0" fontId="34" fillId="20" borderId="6" xfId="4" applyFont="1" applyFill="1" applyBorder="1" applyAlignment="1">
      <alignment horizontal="center" vertical="center" wrapText="1"/>
    </xf>
    <xf numFmtId="0" fontId="34" fillId="20" borderId="0" xfId="4" applyFont="1" applyFill="1" applyBorder="1" applyAlignment="1">
      <alignment horizontal="justify" vertical="center" wrapText="1"/>
    </xf>
    <xf numFmtId="0" fontId="38" fillId="0" borderId="0" xfId="3" applyAlignment="1" applyProtection="1"/>
    <xf numFmtId="0" fontId="38" fillId="20" borderId="0" xfId="3" applyFill="1" applyBorder="1" applyAlignment="1" applyProtection="1">
      <alignment vertical="center" wrapText="1"/>
    </xf>
    <xf numFmtId="0" fontId="3" fillId="20" borderId="7" xfId="2" applyFill="1" applyBorder="1" applyAlignment="1" applyProtection="1">
      <alignment vertical="center" wrapText="1"/>
    </xf>
    <xf numFmtId="0" fontId="38" fillId="20" borderId="0" xfId="3" applyFill="1" applyBorder="1" applyAlignment="1" applyProtection="1">
      <alignment horizontal="justify" vertical="center" wrapText="1"/>
    </xf>
    <xf numFmtId="0" fontId="30" fillId="18" borderId="1" xfId="5" applyFont="1" applyFill="1" applyBorder="1" applyAlignment="1">
      <alignment vertical="center" wrapText="1"/>
    </xf>
    <xf numFmtId="0" fontId="30" fillId="18" borderId="2" xfId="5" applyFont="1" applyFill="1" applyBorder="1" applyAlignment="1">
      <alignment vertical="center" wrapText="1"/>
    </xf>
    <xf numFmtId="0" fontId="30" fillId="18" borderId="7" xfId="5" applyFont="1" applyFill="1" applyBorder="1" applyAlignment="1">
      <alignment vertical="center" wrapText="1"/>
    </xf>
    <xf numFmtId="0" fontId="3" fillId="0" borderId="1" xfId="2" applyBorder="1" applyAlignment="1" applyProtection="1">
      <alignment vertical="center"/>
    </xf>
    <xf numFmtId="0" fontId="3" fillId="0" borderId="2" xfId="2" applyBorder="1" applyAlignment="1" applyProtection="1"/>
    <xf numFmtId="0" fontId="3" fillId="0" borderId="7" xfId="2" applyBorder="1" applyAlignment="1" applyProtection="1"/>
    <xf numFmtId="0" fontId="3" fillId="0" borderId="2" xfId="2" applyBorder="1" applyAlignment="1" applyProtection="1">
      <alignment vertical="center"/>
    </xf>
    <xf numFmtId="0" fontId="3" fillId="0" borderId="7" xfId="2" applyBorder="1" applyAlignment="1" applyProtection="1">
      <alignment vertical="center"/>
    </xf>
    <xf numFmtId="0" fontId="32" fillId="18" borderId="1" xfId="5" applyFont="1" applyFill="1" applyBorder="1" applyAlignment="1">
      <alignment horizontal="center" vertical="center" wrapText="1"/>
    </xf>
    <xf numFmtId="0" fontId="33" fillId="18" borderId="2" xfId="5" applyFont="1" applyFill="1" applyBorder="1" applyAlignment="1">
      <alignment horizontal="center" vertical="center" wrapText="1"/>
    </xf>
    <xf numFmtId="0" fontId="33" fillId="18" borderId="7" xfId="5" applyFont="1" applyFill="1" applyBorder="1" applyAlignment="1">
      <alignment horizontal="center" vertical="center" wrapText="1"/>
    </xf>
    <xf numFmtId="0" fontId="34" fillId="20" borderId="3" xfId="5" applyFont="1" applyFill="1" applyBorder="1" applyAlignment="1">
      <alignment horizontal="justify" vertical="center" wrapText="1"/>
    </xf>
    <xf numFmtId="0" fontId="34" fillId="20" borderId="5" xfId="5" applyFont="1" applyFill="1" applyBorder="1" applyAlignment="1">
      <alignment horizontal="justify" vertical="center" wrapText="1"/>
    </xf>
    <xf numFmtId="0" fontId="36" fillId="18" borderId="1" xfId="4" applyFont="1" applyFill="1" applyBorder="1" applyAlignment="1">
      <alignment horizontal="center" vertical="center" wrapText="1"/>
    </xf>
    <xf numFmtId="0" fontId="36" fillId="18" borderId="2" xfId="4" applyFont="1" applyFill="1" applyBorder="1" applyAlignment="1">
      <alignment horizontal="center" vertical="center" wrapText="1"/>
    </xf>
    <xf numFmtId="0" fontId="36" fillId="18" borderId="7" xfId="4" applyFont="1" applyFill="1" applyBorder="1" applyAlignment="1">
      <alignment horizontal="center" vertical="center" wrapText="1"/>
    </xf>
    <xf numFmtId="0" fontId="34" fillId="19" borderId="18" xfId="4" applyFont="1" applyFill="1" applyBorder="1" applyAlignment="1">
      <alignment horizontal="justify" vertical="center" wrapText="1"/>
    </xf>
    <xf numFmtId="0" fontId="34" fillId="19" borderId="0" xfId="4" applyFont="1" applyFill="1" applyBorder="1" applyAlignment="1">
      <alignment horizontal="justify" vertical="center"/>
    </xf>
    <xf numFmtId="0" fontId="34" fillId="19" borderId="19" xfId="4" applyFont="1" applyFill="1" applyBorder="1" applyAlignment="1">
      <alignment horizontal="justify" vertical="center"/>
    </xf>
    <xf numFmtId="0" fontId="34" fillId="19" borderId="18" xfId="4" applyFont="1" applyFill="1" applyBorder="1" applyAlignment="1">
      <alignment horizontal="left" vertical="center" wrapText="1"/>
    </xf>
    <xf numFmtId="0" fontId="34" fillId="19" borderId="0" xfId="4" applyFont="1" applyFill="1" applyBorder="1" applyAlignment="1">
      <alignment horizontal="left" vertical="center" wrapText="1"/>
    </xf>
    <xf numFmtId="0" fontId="34" fillId="19" borderId="19" xfId="4" applyFont="1" applyFill="1" applyBorder="1" applyAlignment="1">
      <alignment horizontal="left" vertical="center" wrapText="1"/>
    </xf>
    <xf numFmtId="0" fontId="34" fillId="20" borderId="18" xfId="4" applyNumberFormat="1" applyFont="1" applyFill="1" applyBorder="1" applyAlignment="1">
      <alignment horizontal="justify" vertical="center"/>
    </xf>
    <xf numFmtId="0" fontId="34" fillId="20" borderId="0" xfId="4" applyNumberFormat="1" applyFont="1" applyFill="1" applyBorder="1" applyAlignment="1">
      <alignment horizontal="justify" vertical="center"/>
    </xf>
    <xf numFmtId="0" fontId="34" fillId="20" borderId="19" xfId="4" applyNumberFormat="1" applyFont="1" applyFill="1" applyBorder="1" applyAlignment="1">
      <alignment horizontal="justify" vertical="center"/>
    </xf>
    <xf numFmtId="0" fontId="34" fillId="20" borderId="15" xfId="4" applyFont="1" applyFill="1" applyBorder="1" applyAlignment="1">
      <alignment horizontal="justify" vertical="center" wrapText="1"/>
    </xf>
    <xf numFmtId="0" fontId="34" fillId="20" borderId="8" xfId="4" applyFont="1" applyFill="1" applyBorder="1" applyAlignment="1">
      <alignment horizontal="justify" vertical="center" wrapText="1"/>
    </xf>
    <xf numFmtId="0" fontId="34" fillId="20" borderId="16" xfId="4" applyFont="1" applyFill="1" applyBorder="1" applyAlignment="1">
      <alignment horizontal="justify" vertical="center" wrapText="1"/>
    </xf>
    <xf numFmtId="0" fontId="36" fillId="18" borderId="1" xfId="4" applyFont="1" applyFill="1" applyBorder="1" applyAlignment="1">
      <alignment horizontal="center" vertical="center"/>
    </xf>
    <xf numFmtId="0" fontId="36" fillId="18" borderId="2" xfId="4" applyFont="1" applyFill="1" applyBorder="1" applyAlignment="1">
      <alignment horizontal="center" vertical="center"/>
    </xf>
    <xf numFmtId="0" fontId="36" fillId="18" borderId="7" xfId="4" applyFont="1" applyFill="1" applyBorder="1" applyAlignment="1">
      <alignment horizontal="center" vertical="center"/>
    </xf>
    <xf numFmtId="0" fontId="34" fillId="20" borderId="1" xfId="4" applyFont="1" applyFill="1" applyBorder="1" applyAlignment="1">
      <alignment horizontal="left" vertical="center"/>
    </xf>
    <xf numFmtId="0" fontId="34" fillId="20" borderId="2" xfId="4" applyFont="1" applyFill="1" applyBorder="1" applyAlignment="1">
      <alignment horizontal="left" vertical="center"/>
    </xf>
    <xf numFmtId="0" fontId="37" fillId="19" borderId="1" xfId="4" applyFont="1" applyFill="1" applyBorder="1" applyAlignment="1">
      <alignment horizontal="justify" vertical="top" wrapText="1"/>
    </xf>
    <xf numFmtId="0" fontId="37" fillId="19" borderId="2" xfId="4" applyFont="1" applyFill="1" applyBorder="1" applyAlignment="1">
      <alignment horizontal="justify" vertical="top" wrapText="1"/>
    </xf>
    <xf numFmtId="0" fontId="37" fillId="19" borderId="7" xfId="4" applyFont="1" applyFill="1" applyBorder="1" applyAlignment="1">
      <alignment horizontal="justify" vertical="top" wrapText="1"/>
    </xf>
    <xf numFmtId="0" fontId="37" fillId="19" borderId="12" xfId="4" applyFont="1" applyFill="1" applyBorder="1" applyAlignment="1">
      <alignment horizontal="justify" vertical="top" wrapText="1"/>
    </xf>
    <xf numFmtId="0" fontId="37" fillId="19" borderId="13" xfId="4" applyFont="1" applyFill="1" applyBorder="1" applyAlignment="1">
      <alignment horizontal="justify" vertical="top" wrapText="1"/>
    </xf>
    <xf numFmtId="0" fontId="37" fillId="19" borderId="14" xfId="4" applyFont="1" applyFill="1" applyBorder="1" applyAlignment="1">
      <alignment horizontal="justify" vertical="top" wrapText="1"/>
    </xf>
    <xf numFmtId="0" fontId="37" fillId="19" borderId="12" xfId="4" applyFont="1" applyFill="1" applyBorder="1" applyAlignment="1">
      <alignment horizontal="justify" vertical="center" wrapText="1"/>
    </xf>
    <xf numFmtId="0" fontId="37" fillId="19" borderId="13" xfId="4" applyFont="1" applyFill="1" applyBorder="1" applyAlignment="1">
      <alignment horizontal="justify" vertical="center" wrapText="1"/>
    </xf>
    <xf numFmtId="0" fontId="37" fillId="19" borderId="14" xfId="4" applyFont="1" applyFill="1" applyBorder="1" applyAlignment="1">
      <alignment horizontal="justify" vertical="center" wrapText="1"/>
    </xf>
    <xf numFmtId="0" fontId="34" fillId="19" borderId="0" xfId="4" applyFont="1" applyFill="1" applyBorder="1" applyAlignment="1">
      <alignment horizontal="justify" vertical="center" wrapText="1"/>
    </xf>
    <xf numFmtId="0" fontId="34" fillId="19" borderId="19" xfId="4" applyFont="1" applyFill="1" applyBorder="1" applyAlignment="1">
      <alignment horizontal="justify" vertical="center" wrapText="1"/>
    </xf>
    <xf numFmtId="0" fontId="34" fillId="19" borderId="12" xfId="4" applyFont="1" applyFill="1" applyBorder="1" applyAlignment="1">
      <alignment horizontal="justify" vertical="center" wrapText="1"/>
    </xf>
    <xf numFmtId="0" fontId="34" fillId="19" borderId="13" xfId="4" applyFont="1" applyFill="1" applyBorder="1" applyAlignment="1">
      <alignment horizontal="justify" vertical="center" wrapText="1"/>
    </xf>
    <xf numFmtId="0" fontId="34" fillId="19" borderId="14" xfId="4" applyFont="1" applyFill="1" applyBorder="1" applyAlignment="1">
      <alignment horizontal="justify" vertical="center" wrapText="1"/>
    </xf>
    <xf numFmtId="0" fontId="34" fillId="19" borderId="1" xfId="4" applyFont="1" applyFill="1" applyBorder="1" applyAlignment="1">
      <alignment horizontal="justify" vertical="center" wrapText="1"/>
    </xf>
    <xf numFmtId="0" fontId="34" fillId="19" borderId="2" xfId="4" applyFont="1" applyFill="1" applyBorder="1" applyAlignment="1">
      <alignment horizontal="justify" vertical="center" wrapText="1"/>
    </xf>
    <xf numFmtId="0" fontId="34" fillId="19" borderId="7" xfId="4" applyFont="1" applyFill="1" applyBorder="1" applyAlignment="1">
      <alignment horizontal="justify" vertical="center" wrapText="1"/>
    </xf>
    <xf numFmtId="0" fontId="34" fillId="19" borderId="6" xfId="4" applyFont="1" applyFill="1" applyBorder="1" applyAlignment="1">
      <alignment horizontal="justify" vertical="center"/>
    </xf>
    <xf numFmtId="0" fontId="34" fillId="19" borderId="6" xfId="4" applyFont="1" applyFill="1" applyBorder="1" applyAlignment="1">
      <alignment horizontal="justify" vertical="center" wrapText="1"/>
    </xf>
    <xf numFmtId="0" fontId="34" fillId="20" borderId="6" xfId="4" applyNumberFormat="1" applyFont="1" applyFill="1" applyBorder="1" applyAlignment="1">
      <alignment horizontal="justify" vertical="center" wrapText="1"/>
    </xf>
    <xf numFmtId="0" fontId="34" fillId="20" borderId="6" xfId="4" applyNumberFormat="1" applyFont="1" applyFill="1" applyBorder="1" applyAlignment="1">
      <alignment horizontal="justify" vertical="center"/>
    </xf>
    <xf numFmtId="0" fontId="28" fillId="2" borderId="1" xfId="0" applyFont="1" applyFill="1" applyBorder="1" applyAlignment="1">
      <alignment horizontal="center" vertical="center"/>
    </xf>
    <xf numFmtId="0" fontId="28" fillId="2" borderId="7" xfId="0" applyFont="1" applyFill="1" applyBorder="1" applyAlignment="1">
      <alignment horizontal="center" vertical="center"/>
    </xf>
    <xf numFmtId="0" fontId="29" fillId="5" borderId="0" xfId="0" applyFont="1" applyFill="1" applyAlignment="1">
      <alignment horizontal="center"/>
    </xf>
    <xf numFmtId="0" fontId="0" fillId="10" borderId="1" xfId="0" applyFill="1" applyBorder="1" applyAlignment="1">
      <alignment horizontal="center"/>
    </xf>
    <xf numFmtId="0" fontId="0" fillId="10" borderId="2" xfId="0" applyFill="1" applyBorder="1" applyAlignment="1">
      <alignment horizontal="center"/>
    </xf>
    <xf numFmtId="0" fontId="0" fillId="10" borderId="7" xfId="0" applyFill="1" applyBorder="1" applyAlignment="1">
      <alignment horizont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7" borderId="15"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16" xfId="0" applyFont="1" applyFill="1" applyBorder="1" applyAlignment="1">
      <alignment horizontal="left" vertical="center" wrapText="1"/>
    </xf>
    <xf numFmtId="0" fontId="0" fillId="3" borderId="15" xfId="0" applyFill="1" applyBorder="1" applyAlignment="1">
      <alignment horizontal="center" vertical="center"/>
    </xf>
    <xf numFmtId="0" fontId="0" fillId="3" borderId="8" xfId="0" applyFill="1" applyBorder="1" applyAlignment="1">
      <alignment horizontal="center" vertical="center"/>
    </xf>
    <xf numFmtId="0" fontId="0" fillId="3" borderId="16"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4" fillId="3" borderId="6" xfId="0" applyFont="1" applyFill="1" applyBorder="1" applyAlignment="1">
      <alignment horizontal="right"/>
    </xf>
    <xf numFmtId="0" fontId="4" fillId="3" borderId="6" xfId="0" applyFont="1" applyFill="1" applyBorder="1" applyAlignment="1">
      <alignment horizontal="right" wrapText="1"/>
    </xf>
    <xf numFmtId="0" fontId="4" fillId="17" borderId="34" xfId="0" applyFont="1" applyFill="1" applyBorder="1" applyAlignment="1">
      <alignment horizontal="left" vertical="center"/>
    </xf>
    <xf numFmtId="0" fontId="4" fillId="17" borderId="35" xfId="0" applyFont="1" applyFill="1" applyBorder="1" applyAlignment="1">
      <alignment horizontal="left" vertical="center"/>
    </xf>
    <xf numFmtId="0" fontId="4" fillId="17" borderId="52" xfId="0" applyFont="1" applyFill="1" applyBorder="1" applyAlignment="1">
      <alignment horizontal="left" vertical="center"/>
    </xf>
    <xf numFmtId="0" fontId="4" fillId="17" borderId="18" xfId="0" applyFont="1" applyFill="1" applyBorder="1" applyAlignment="1">
      <alignment horizontal="left" vertical="center"/>
    </xf>
    <xf numFmtId="0" fontId="4" fillId="17" borderId="0" xfId="0" applyFont="1" applyFill="1" applyAlignment="1">
      <alignment horizontal="left" vertical="center"/>
    </xf>
    <xf numFmtId="0" fontId="4" fillId="17" borderId="19" xfId="0" applyFont="1" applyFill="1" applyBorder="1" applyAlignment="1">
      <alignment horizontal="left" vertical="center"/>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4" fillId="3" borderId="22" xfId="0" applyFont="1" applyFill="1" applyBorder="1" applyAlignment="1">
      <alignment horizontal="right" wrapText="1"/>
    </xf>
    <xf numFmtId="0" fontId="4" fillId="3" borderId="22" xfId="0" applyFont="1" applyFill="1" applyBorder="1" applyAlignment="1">
      <alignment horizontal="right"/>
    </xf>
    <xf numFmtId="0" fontId="2" fillId="3" borderId="54" xfId="0" applyFont="1" applyFill="1" applyBorder="1" applyAlignment="1">
      <alignment horizontal="right" vertical="center" indent="2"/>
    </xf>
    <xf numFmtId="0" fontId="2" fillId="3" borderId="55" xfId="0" applyFont="1" applyFill="1" applyBorder="1" applyAlignment="1">
      <alignment horizontal="right" vertical="center" indent="2"/>
    </xf>
    <xf numFmtId="0" fontId="2" fillId="3" borderId="56" xfId="0" applyFont="1" applyFill="1" applyBorder="1" applyAlignment="1">
      <alignment horizontal="right" vertical="center" indent="2"/>
    </xf>
    <xf numFmtId="0" fontId="4" fillId="5" borderId="54" xfId="0" applyFont="1" applyFill="1" applyBorder="1" applyAlignment="1">
      <alignment horizontal="center" vertical="center"/>
    </xf>
    <xf numFmtId="0" fontId="4" fillId="5" borderId="56" xfId="0" applyFont="1" applyFill="1" applyBorder="1" applyAlignment="1">
      <alignment horizontal="center" vertical="center"/>
    </xf>
    <xf numFmtId="4" fontId="0" fillId="3" borderId="55" xfId="0" applyNumberFormat="1" applyFill="1" applyBorder="1" applyAlignment="1">
      <alignment horizontal="center" vertical="center"/>
    </xf>
    <xf numFmtId="4" fontId="0" fillId="3" borderId="56" xfId="0" applyNumberFormat="1" applyFill="1" applyBorder="1" applyAlignment="1">
      <alignment horizontal="center" vertical="center"/>
    </xf>
    <xf numFmtId="0" fontId="4" fillId="8" borderId="54"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1" fontId="0" fillId="3" borderId="6" xfId="0" applyNumberFormat="1" applyFill="1" applyBorder="1" applyAlignment="1">
      <alignment horizontal="center" vertical="center" wrapText="1"/>
    </xf>
    <xf numFmtId="2" fontId="0" fillId="3" borderId="6" xfId="1" applyNumberFormat="1" applyFont="1" applyFill="1" applyBorder="1" applyAlignment="1">
      <alignment horizontal="center" vertical="center" wrapText="1"/>
    </xf>
    <xf numFmtId="1" fontId="0" fillId="3" borderId="3" xfId="0" applyNumberFormat="1" applyFill="1" applyBorder="1" applyAlignment="1">
      <alignment horizontal="center" vertical="center" wrapText="1"/>
    </xf>
    <xf numFmtId="1" fontId="0" fillId="3" borderId="4" xfId="0" applyNumberFormat="1" applyFill="1" applyBorder="1" applyAlignment="1">
      <alignment horizontal="center" vertical="center" wrapText="1"/>
    </xf>
    <xf numFmtId="1" fontId="0" fillId="3" borderId="5" xfId="0" applyNumberFormat="1" applyFill="1" applyBorder="1" applyAlignment="1">
      <alignment horizontal="center" vertical="center" wrapText="1"/>
    </xf>
    <xf numFmtId="2" fontId="0" fillId="3" borderId="6" xfId="0" applyNumberFormat="1" applyFill="1" applyBorder="1" applyAlignment="1">
      <alignment horizontal="center" vertical="center" wrapText="1"/>
    </xf>
    <xf numFmtId="0" fontId="0" fillId="11" borderId="18" xfId="0" applyFill="1" applyBorder="1" applyAlignment="1">
      <alignment horizontal="center"/>
    </xf>
    <xf numFmtId="0" fontId="0" fillId="11" borderId="0" xfId="0" applyFill="1" applyAlignment="1">
      <alignment horizontal="center"/>
    </xf>
    <xf numFmtId="0" fontId="0" fillId="11" borderId="19" xfId="0" applyFill="1" applyBorder="1" applyAlignment="1">
      <alignment horizontal="center"/>
    </xf>
    <xf numFmtId="0" fontId="0" fillId="15" borderId="18" xfId="0" applyFill="1" applyBorder="1" applyAlignment="1">
      <alignment horizontal="center"/>
    </xf>
    <xf numFmtId="0" fontId="0" fillId="15" borderId="0" xfId="0" applyFill="1" applyAlignment="1">
      <alignment horizontal="center"/>
    </xf>
    <xf numFmtId="0" fontId="0" fillId="15" borderId="19" xfId="0" applyFill="1" applyBorder="1" applyAlignment="1">
      <alignment horizontal="center"/>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1" fontId="0" fillId="10" borderId="34" xfId="0" applyNumberFormat="1" applyFill="1" applyBorder="1" applyAlignment="1" applyProtection="1">
      <alignment horizontal="center" vertical="center"/>
      <protection hidden="1"/>
    </xf>
    <xf numFmtId="1" fontId="0" fillId="10" borderId="52" xfId="0" applyNumberFormat="1" applyFill="1" applyBorder="1" applyAlignment="1" applyProtection="1">
      <alignment horizontal="center" vertical="center"/>
      <protection hidden="1"/>
    </xf>
    <xf numFmtId="1" fontId="0" fillId="10" borderId="18" xfId="0" applyNumberFormat="1" applyFill="1" applyBorder="1" applyAlignment="1" applyProtection="1">
      <alignment horizontal="center" vertical="center"/>
      <protection hidden="1"/>
    </xf>
    <xf numFmtId="1" fontId="0" fillId="10" borderId="19" xfId="0" applyNumberFormat="1" applyFill="1" applyBorder="1" applyAlignment="1" applyProtection="1">
      <alignment horizontal="center" vertical="center"/>
      <protection hidden="1"/>
    </xf>
    <xf numFmtId="1" fontId="0" fillId="10" borderId="48" xfId="0" applyNumberFormat="1" applyFill="1" applyBorder="1" applyAlignment="1" applyProtection="1">
      <alignment horizontal="center" vertical="center"/>
      <protection hidden="1"/>
    </xf>
    <xf numFmtId="1" fontId="0" fillId="10" borderId="49" xfId="0" applyNumberFormat="1" applyFill="1" applyBorder="1" applyAlignment="1" applyProtection="1">
      <alignment horizontal="center" vertical="center"/>
      <protection hidden="1"/>
    </xf>
    <xf numFmtId="0" fontId="0" fillId="10" borderId="34" xfId="0" applyFill="1" applyBorder="1" applyAlignment="1" applyProtection="1">
      <alignment horizontal="right"/>
      <protection hidden="1"/>
    </xf>
    <xf numFmtId="0" fontId="0" fillId="10" borderId="52" xfId="0" applyFill="1" applyBorder="1" applyAlignment="1" applyProtection="1">
      <alignment horizontal="right"/>
      <protection hidden="1"/>
    </xf>
    <xf numFmtId="0" fontId="0" fillId="10" borderId="18" xfId="0" applyFill="1" applyBorder="1" applyAlignment="1" applyProtection="1">
      <alignment horizontal="right"/>
      <protection hidden="1"/>
    </xf>
    <xf numFmtId="0" fontId="0" fillId="10" borderId="19" xfId="0" applyFill="1" applyBorder="1" applyAlignment="1" applyProtection="1">
      <alignment horizontal="right"/>
      <protection hidden="1"/>
    </xf>
    <xf numFmtId="0" fontId="0" fillId="10" borderId="48" xfId="0" applyFill="1" applyBorder="1" applyAlignment="1" applyProtection="1">
      <alignment horizontal="right"/>
      <protection hidden="1"/>
    </xf>
    <xf numFmtId="0" fontId="0" fillId="10" borderId="49" xfId="0" applyFill="1" applyBorder="1" applyAlignment="1" applyProtection="1">
      <alignment horizontal="right"/>
      <protection hidden="1"/>
    </xf>
    <xf numFmtId="0" fontId="0" fillId="15" borderId="34" xfId="0" applyFill="1" applyBorder="1" applyAlignment="1">
      <alignment horizontal="center"/>
    </xf>
    <xf numFmtId="0" fontId="0" fillId="15" borderId="35" xfId="0" applyFill="1" applyBorder="1" applyAlignment="1">
      <alignment horizontal="center"/>
    </xf>
    <xf numFmtId="0" fontId="0" fillId="15" borderId="52" xfId="0" applyFill="1" applyBorder="1" applyAlignment="1">
      <alignment horizontal="center"/>
    </xf>
    <xf numFmtId="0" fontId="0" fillId="15" borderId="15" xfId="0" applyFill="1" applyBorder="1" applyAlignment="1">
      <alignment horizontal="center"/>
    </xf>
    <xf numFmtId="0" fontId="0" fillId="15" borderId="8" xfId="0" applyFill="1" applyBorder="1" applyAlignment="1">
      <alignment horizontal="center"/>
    </xf>
    <xf numFmtId="0" fontId="0" fillId="15" borderId="16" xfId="0" applyFill="1" applyBorder="1" applyAlignment="1">
      <alignment horizont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6" xfId="0" applyFill="1" applyBorder="1" applyAlignment="1">
      <alignment vertical="center" wrapText="1"/>
    </xf>
    <xf numFmtId="0" fontId="0" fillId="16" borderId="2" xfId="0" applyFill="1" applyBorder="1" applyAlignment="1">
      <alignment horizontal="center"/>
    </xf>
    <xf numFmtId="0" fontId="0" fillId="0" borderId="2" xfId="0" applyBorder="1" applyAlignment="1">
      <alignment horizontal="center"/>
    </xf>
    <xf numFmtId="0" fontId="22" fillId="3" borderId="6"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0" fillId="0" borderId="0" xfId="0" applyAlignment="1">
      <alignment horizontal="center"/>
    </xf>
    <xf numFmtId="0" fontId="0" fillId="0" borderId="8" xfId="0" applyBorder="1" applyAlignment="1">
      <alignment horizontal="center"/>
    </xf>
    <xf numFmtId="0" fontId="2" fillId="2" borderId="1"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0" fillId="0" borderId="1" xfId="0" applyBorder="1" applyAlignment="1">
      <alignment horizontal="left" vertical="top" wrapText="1" indent="1"/>
    </xf>
    <xf numFmtId="0" fontId="0" fillId="0" borderId="2" xfId="0" applyBorder="1" applyAlignment="1">
      <alignment horizontal="left" vertical="top" wrapText="1" indent="1"/>
    </xf>
    <xf numFmtId="0" fontId="0" fillId="0" borderId="7" xfId="0" applyBorder="1" applyAlignment="1">
      <alignment horizontal="left" vertical="top" wrapText="1" indent="1"/>
    </xf>
    <xf numFmtId="0" fontId="0" fillId="0" borderId="0" xfId="0" applyAlignment="1">
      <alignment horizontal="left"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0" borderId="4" xfId="0" applyBorder="1"/>
    <xf numFmtId="0" fontId="0" fillId="0" borderId="5" xfId="0"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49" fontId="1" fillId="8" borderId="10" xfId="0" applyNumberFormat="1" applyFont="1" applyFill="1" applyBorder="1" applyAlignment="1" applyProtection="1">
      <alignment horizontal="center" vertical="center"/>
      <protection locked="0"/>
    </xf>
  </cellXfs>
  <cellStyles count="6">
    <cellStyle name="Comma" xfId="1" builtinId="3"/>
    <cellStyle name="Hyperlink" xfId="2" builtinId="8"/>
    <cellStyle name="Hyperlink 2" xfId="3"/>
    <cellStyle name="Normal" xfId="0" builtinId="0"/>
    <cellStyle name="Normal 2" xfId="4"/>
    <cellStyle name="Normal 2 4" xfId="5"/>
  </cellStyles>
  <dxfs count="0"/>
  <tableStyles count="1" defaultTableStyle="TableStyleMedium2" defaultPivotStyle="PivotStyleLight16">
    <tableStyle name="MySqlDefault" pivot="0" table="0" count="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0</xdr:rowOff>
    </xdr:from>
    <xdr:to>
      <xdr:col>12</xdr:col>
      <xdr:colOff>216952</xdr:colOff>
      <xdr:row>4</xdr:row>
      <xdr:rowOff>67128</xdr:rowOff>
    </xdr:to>
    <xdr:pic>
      <xdr:nvPicPr>
        <xdr:cNvPr id="3" name="Picture 2"/>
        <xdr:cNvPicPr>
          <a:picLocks noChangeAspect="1"/>
        </xdr:cNvPicPr>
      </xdr:nvPicPr>
      <xdr:blipFill>
        <a:blip xmlns:r="http://schemas.openxmlformats.org/officeDocument/2006/relationships" r:embed="rId1"/>
        <a:stretch>
          <a:fillRect/>
        </a:stretch>
      </xdr:blipFill>
      <xdr:spPr>
        <a:xfrm>
          <a:off x="6248400" y="0"/>
          <a:ext cx="1883410"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xdr:cNvSpPr/>
      </xdr:nvSpPr>
      <xdr:spPr>
        <a:xfrm>
          <a:off x="323215" y="119380"/>
          <a:ext cx="75565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xdr:cNvSpPr/>
      </xdr:nvSpPr>
      <xdr:spPr>
        <a:xfrm>
          <a:off x="1161415" y="111760"/>
          <a:ext cx="75565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xdr:cNvSpPr/>
      </xdr:nvSpPr>
      <xdr:spPr>
        <a:xfrm>
          <a:off x="723265" y="83820"/>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xdr:cNvSpPr/>
      </xdr:nvSpPr>
      <xdr:spPr>
        <a:xfrm>
          <a:off x="1561465" y="76200"/>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1080770" y="85725"/>
          <a:ext cx="6419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16610" y="65405"/>
          <a:ext cx="756285" cy="230505"/>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675765" y="65405"/>
          <a:ext cx="755650" cy="230505"/>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xdr:cNvSpPr/>
      </xdr:nvSpPr>
      <xdr:spPr>
        <a:xfrm>
          <a:off x="12324080" y="26365200"/>
          <a:ext cx="2214245" cy="332105"/>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xdr:cNvSpPr/>
      </xdr:nvSpPr>
      <xdr:spPr>
        <a:xfrm>
          <a:off x="12324080" y="26810970"/>
          <a:ext cx="2214245" cy="332105"/>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xdr:cNvSpPr/>
      </xdr:nvSpPr>
      <xdr:spPr>
        <a:xfrm>
          <a:off x="12324080" y="27256740"/>
          <a:ext cx="2214245" cy="332105"/>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xdr:cNvSpPr/>
      </xdr:nvSpPr>
      <xdr:spPr>
        <a:xfrm>
          <a:off x="12324080" y="27702510"/>
          <a:ext cx="2214245" cy="332105"/>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57860" y="241935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2710" y="242252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5480" y="84455"/>
          <a:ext cx="755650" cy="230505"/>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501775" y="86995"/>
          <a:ext cx="755650" cy="230505"/>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xdr:cNvSpPr/>
      </xdr:nvSpPr>
      <xdr:spPr>
        <a:xfrm>
          <a:off x="971550" y="2181225"/>
          <a:ext cx="476250"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xdr:cNvSpPr/>
      </xdr:nvSpPr>
      <xdr:spPr>
        <a:xfrm>
          <a:off x="1494790" y="2181225"/>
          <a:ext cx="600710"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xdr:cNvSpPr/>
      </xdr:nvSpPr>
      <xdr:spPr>
        <a:xfrm>
          <a:off x="971550" y="104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xdr:cNvSpPr/>
      </xdr:nvSpPr>
      <xdr:spPr>
        <a:xfrm>
          <a:off x="1647825" y="104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664845" y="264795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366520" y="265112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679450" y="242570"/>
          <a:ext cx="75565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524000" y="234950"/>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647065" y="271462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335405" y="2714625"/>
          <a:ext cx="609600" cy="21018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666115" y="264795"/>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513840" y="257175"/>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6305" y="2516505"/>
          <a:ext cx="620395" cy="20066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61160" y="2520950"/>
          <a:ext cx="620395" cy="20066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9805" y="95250"/>
          <a:ext cx="821055" cy="217805"/>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25955" y="99060"/>
          <a:ext cx="821055" cy="218440"/>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mc:AlternateContent xmlns:mc="http://schemas.openxmlformats.org/markup-compatibility/2006">
    <mc:Choice xmlns:a14="http://schemas.microsoft.com/office/drawing/2010/main" Requires="a14">
      <xdr:twoCellAnchor>
        <xdr:from>
          <xdr:col>27</xdr:col>
          <xdr:colOff>66675</xdr:colOff>
          <xdr:row>14</xdr:row>
          <xdr:rowOff>66675</xdr:rowOff>
        </xdr:from>
        <xdr:to>
          <xdr:col>27</xdr:col>
          <xdr:colOff>1314450</xdr:colOff>
          <xdr:row>14</xdr:row>
          <xdr:rowOff>266700</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647065" y="281940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335405" y="281940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637540" y="274320"/>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475740" y="276225"/>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656590" y="266700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344930" y="266700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637540" y="274320"/>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494790" y="276225"/>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637540" y="267652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354455" y="267652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637540" y="283845"/>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494790" y="276225"/>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628015" y="267652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325880" y="267652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637540" y="283845"/>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485265" y="276225"/>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111250" y="2628900"/>
          <a:ext cx="611505"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1827530" y="263207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016000" y="76200"/>
          <a:ext cx="755650" cy="2679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1863725" y="76200"/>
          <a:ext cx="755650" cy="2679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065" y="246507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455" y="2465070"/>
          <a:ext cx="609600" cy="21018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015"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265"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8540" y="243840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830" y="243840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89965" y="95250"/>
          <a:ext cx="756285" cy="23622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952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015" y="244792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6880" y="244792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999490"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6740"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8540" y="246507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405" y="246507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015" y="76200"/>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265" y="76200"/>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999490" y="259080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830" y="259080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89965" y="93345"/>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952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015" y="244792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830" y="244792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999490" y="76200"/>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215" y="76200"/>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999490" y="240982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305" y="2409825"/>
          <a:ext cx="609600" cy="21018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999490" y="85725"/>
          <a:ext cx="756285" cy="23622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952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115" y="246507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4980" y="246824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115" y="246507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4980" y="246824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115" y="246507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4980" y="246824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115" y="246507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4980" y="246824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115" y="246507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4980" y="246824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115" y="246507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4980" y="246824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115" y="246507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4980" y="246824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115" y="246507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4980" y="246824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115" y="246507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4980" y="246824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31745" name="Button 1" hidden="1">
              <a:extLst>
                <a:ext uri="{63B3BB69-23CF-44E3-9099-C40C66FF867C}">
                  <a14:compatExt spid="_x0000_s317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115" y="246507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4980" y="246824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115" y="246507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4980" y="246824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115" y="246507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4980" y="246824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115" y="246507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4980" y="246824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76630" y="198120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64335" y="198437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xdr:cNvSpPr/>
      </xdr:nvSpPr>
      <xdr:spPr>
        <a:xfrm>
          <a:off x="102870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xdr:cNvSpPr/>
      </xdr:nvSpPr>
      <xdr:spPr>
        <a:xfrm>
          <a:off x="1857375"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76630" y="198120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64335" y="198437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28700" y="857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57375"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8540" y="246697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355" y="246697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8540"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265"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8540" y="246697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355" y="246697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8540"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265"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8540" y="246697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355" y="246697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8540"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265"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8540" y="246697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355" y="246697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8540"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265"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8540" y="246697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355" y="246697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8540"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265"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8540" y="246697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355" y="246697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8540"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265"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8540" y="246697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355" y="246697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8540"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265"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015" y="244792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830" y="244792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999490" y="76200"/>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165" y="76200"/>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170940" y="245554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859280" y="2455545"/>
          <a:ext cx="609600" cy="21018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161415" y="93345"/>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999615" y="95250"/>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7106" name="Button 2" hidden="1">
              <a:extLst>
                <a:ext uri="{63B3BB69-23CF-44E3-9099-C40C66FF867C}">
                  <a14:compatExt spid="_x0000_s4710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7107" name="Button 3" hidden="1">
              <a:extLst>
                <a:ext uri="{63B3BB69-23CF-44E3-9099-C40C66FF867C}">
                  <a14:compatExt spid="_x0000_s4710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1314450</xdr:colOff>
          <xdr:row>16</xdr:row>
          <xdr:rowOff>266700</xdr:rowOff>
        </xdr:to>
        <xdr:sp macro="" textlink="">
          <xdr:nvSpPr>
            <xdr:cNvPr id="47108" name="Button 4" hidden="1">
              <a:extLst>
                <a:ext uri="{63B3BB69-23CF-44E3-9099-C40C66FF867C}">
                  <a14:compatExt spid="_x0000_s4710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8540" y="246507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6880" y="246507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015" y="6667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215" y="6667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4540" y="2437130"/>
          <a:ext cx="612140" cy="2286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3355" y="2437130"/>
          <a:ext cx="612140" cy="2286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637540" y="76200"/>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466850" y="762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999490" y="2409825"/>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305" y="2409825"/>
          <a:ext cx="609600" cy="21018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015"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215"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3610" y="2095500"/>
          <a:ext cx="612140"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2425" y="2098675"/>
          <a:ext cx="611505" cy="20701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1385" y="76200"/>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88160" y="76200"/>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xdr:cNvSpPr/>
      </xdr:nvSpPr>
      <xdr:spPr>
        <a:xfrm>
          <a:off x="275590" y="83820"/>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xdr:cNvSpPr/>
      </xdr:nvSpPr>
      <xdr:spPr>
        <a:xfrm>
          <a:off x="1113790" y="76200"/>
          <a:ext cx="75628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706755" y="244792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405255" y="244792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706755"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44955" y="857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708660" y="200279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396365" y="200279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730250" y="6667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577975" y="6667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685800" y="1504950"/>
          <a:ext cx="611505"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373505" y="1504950"/>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657225" y="161925"/>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1504315" y="161925"/>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xdr:cNvSpPr/>
      </xdr:nvSpPr>
      <xdr:spPr>
        <a:xfrm>
          <a:off x="666750" y="1571625"/>
          <a:ext cx="611505"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xdr:cNvSpPr/>
      </xdr:nvSpPr>
      <xdr:spPr>
        <a:xfrm>
          <a:off x="1354455" y="157162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xdr:cNvSpPr/>
      </xdr:nvSpPr>
      <xdr:spPr>
        <a:xfrm>
          <a:off x="666750" y="190500"/>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xdr:cNvSpPr/>
      </xdr:nvSpPr>
      <xdr:spPr>
        <a:xfrm>
          <a:off x="1513840" y="190500"/>
          <a:ext cx="756285"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685800" y="1571625"/>
          <a:ext cx="611505"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1373505" y="1571625"/>
          <a:ext cx="612140" cy="20828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657225" y="190500"/>
          <a:ext cx="75565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504315" y="190500"/>
          <a:ext cx="791210" cy="22987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46.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9"/>
  <sheetViews>
    <sheetView showGridLines="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383"/>
    </row>
    <row r="3" spans="4:10">
      <c r="I3" s="383"/>
    </row>
    <row r="4" spans="4:10">
      <c r="I4" s="383"/>
    </row>
    <row r="5" spans="4:10">
      <c r="I5" s="383"/>
    </row>
    <row r="6" spans="4:10">
      <c r="E6" s="387" t="s">
        <v>0</v>
      </c>
      <c r="F6" s="388"/>
      <c r="G6" s="388"/>
      <c r="H6" s="388"/>
      <c r="I6" s="389"/>
    </row>
    <row r="7" spans="4:10">
      <c r="E7" s="379" t="s">
        <v>1</v>
      </c>
      <c r="F7" s="390" t="s">
        <v>2</v>
      </c>
      <c r="G7" s="391"/>
      <c r="H7" s="391"/>
      <c r="I7" s="392"/>
    </row>
    <row r="8" spans="4:10">
      <c r="E8" s="379" t="s">
        <v>3</v>
      </c>
      <c r="F8" s="390" t="s">
        <v>4</v>
      </c>
      <c r="G8" s="393"/>
      <c r="H8" s="393"/>
      <c r="I8" s="394"/>
    </row>
    <row r="9" spans="4:10">
      <c r="E9" s="379" t="s">
        <v>5</v>
      </c>
      <c r="F9" s="390" t="s">
        <v>6</v>
      </c>
      <c r="G9" s="393"/>
      <c r="H9" s="393"/>
      <c r="I9" s="394"/>
    </row>
    <row r="10" spans="4:10">
      <c r="E10" s="379" t="s">
        <v>7</v>
      </c>
      <c r="F10" s="390" t="s">
        <v>8</v>
      </c>
      <c r="G10" s="393"/>
      <c r="H10" s="393"/>
      <c r="I10" s="394"/>
    </row>
    <row r="11" spans="4:10">
      <c r="E11" s="379" t="s">
        <v>9</v>
      </c>
      <c r="F11" s="390" t="s">
        <v>10</v>
      </c>
      <c r="G11" s="393"/>
      <c r="H11" s="393"/>
      <c r="I11" s="394"/>
    </row>
    <row r="12" spans="4:10">
      <c r="E12" s="379" t="s">
        <v>11</v>
      </c>
      <c r="F12" s="390" t="s">
        <v>12</v>
      </c>
      <c r="G12" s="393"/>
      <c r="H12" s="393"/>
      <c r="I12" s="394"/>
    </row>
    <row r="13" spans="4:10">
      <c r="I13" s="383"/>
    </row>
    <row r="14" spans="4:10">
      <c r="I14" s="383"/>
    </row>
    <row r="15" spans="4:10">
      <c r="D15" s="395" t="s">
        <v>13</v>
      </c>
      <c r="E15" s="396"/>
      <c r="F15" s="396"/>
      <c r="G15" s="396"/>
      <c r="H15" s="396"/>
      <c r="I15" s="396"/>
      <c r="J15" s="397"/>
    </row>
    <row r="16" spans="4:10" ht="27.75" customHeight="1">
      <c r="D16" s="398" t="s">
        <v>14</v>
      </c>
      <c r="E16" s="398"/>
      <c r="F16" s="398"/>
      <c r="G16" s="398"/>
      <c r="H16" s="398"/>
      <c r="I16" s="398"/>
      <c r="J16" s="398"/>
    </row>
    <row r="17" spans="4:10" ht="45" customHeight="1">
      <c r="D17" s="399" t="s">
        <v>15</v>
      </c>
      <c r="E17" s="399"/>
      <c r="F17" s="399"/>
      <c r="G17" s="399"/>
      <c r="H17" s="399"/>
      <c r="I17" s="399"/>
      <c r="J17" s="399"/>
    </row>
    <row r="18" spans="4:10">
      <c r="D18" s="380"/>
      <c r="E18" s="380"/>
      <c r="F18" s="380"/>
      <c r="G18" s="380"/>
      <c r="H18" s="380"/>
      <c r="I18" s="384"/>
      <c r="J18" s="380"/>
    </row>
    <row r="19" spans="4:10">
      <c r="I19" s="383"/>
    </row>
    <row r="20" spans="4:10" ht="15.75">
      <c r="D20" s="400" t="s">
        <v>16</v>
      </c>
      <c r="E20" s="401"/>
      <c r="F20" s="401"/>
      <c r="G20" s="401"/>
      <c r="H20" s="401"/>
      <c r="I20" s="401"/>
      <c r="J20" s="402"/>
    </row>
    <row r="21" spans="4:10" ht="18" customHeight="1">
      <c r="D21" s="403" t="s">
        <v>17</v>
      </c>
      <c r="E21" s="404"/>
      <c r="F21" s="404"/>
      <c r="G21" s="404"/>
      <c r="H21" s="404"/>
      <c r="I21" s="404"/>
      <c r="J21" s="405"/>
    </row>
    <row r="22" spans="4:10" ht="16.5" customHeight="1">
      <c r="D22" s="406" t="s">
        <v>18</v>
      </c>
      <c r="E22" s="407"/>
      <c r="F22" s="407"/>
      <c r="G22" s="407"/>
      <c r="H22" s="407"/>
      <c r="I22" s="407"/>
      <c r="J22" s="408"/>
    </row>
    <row r="23" spans="4:10" ht="16.5" customHeight="1">
      <c r="D23" s="409" t="s">
        <v>19</v>
      </c>
      <c r="E23" s="410"/>
      <c r="F23" s="410"/>
      <c r="G23" s="410"/>
      <c r="H23" s="410"/>
      <c r="I23" s="410"/>
      <c r="J23" s="411"/>
    </row>
    <row r="24" spans="4:10" ht="18.75" customHeight="1">
      <c r="D24" s="409" t="s">
        <v>20</v>
      </c>
      <c r="E24" s="410"/>
      <c r="F24" s="410"/>
      <c r="G24" s="410"/>
      <c r="H24" s="410"/>
      <c r="I24" s="410"/>
      <c r="J24" s="411"/>
    </row>
    <row r="25" spans="4:10" ht="28.5" customHeight="1">
      <c r="D25" s="412" t="s">
        <v>21</v>
      </c>
      <c r="E25" s="413"/>
      <c r="F25" s="413"/>
      <c r="G25" s="413"/>
      <c r="H25" s="413"/>
      <c r="I25" s="413"/>
      <c r="J25" s="414"/>
    </row>
    <row r="26" spans="4:10">
      <c r="I26" s="383"/>
    </row>
    <row r="27" spans="4:10">
      <c r="I27" s="383"/>
    </row>
    <row r="28" spans="4:10" ht="15.75">
      <c r="D28" s="415" t="s">
        <v>22</v>
      </c>
      <c r="E28" s="416"/>
      <c r="F28" s="416"/>
      <c r="G28" s="416"/>
      <c r="H28" s="416"/>
      <c r="I28" s="416"/>
      <c r="J28" s="417"/>
    </row>
    <row r="29" spans="4:10">
      <c r="D29" s="381">
        <v>1</v>
      </c>
      <c r="E29" s="418" t="s">
        <v>23</v>
      </c>
      <c r="F29" s="419"/>
      <c r="G29" s="419"/>
      <c r="H29" s="419"/>
      <c r="I29" s="419"/>
      <c r="J29" s="385" t="s">
        <v>24</v>
      </c>
    </row>
    <row r="30" spans="4:10">
      <c r="D30" s="381">
        <v>2</v>
      </c>
      <c r="E30" s="418" t="s">
        <v>25</v>
      </c>
      <c r="F30" s="419"/>
      <c r="G30" s="419"/>
      <c r="H30" s="419"/>
      <c r="I30" s="419"/>
      <c r="J30" s="385" t="s">
        <v>25</v>
      </c>
    </row>
    <row r="31" spans="4:10">
      <c r="D31" s="381">
        <v>3</v>
      </c>
      <c r="E31" s="418" t="s">
        <v>26</v>
      </c>
      <c r="F31" s="419"/>
      <c r="G31" s="419"/>
      <c r="H31" s="419"/>
      <c r="I31" s="419"/>
      <c r="J31" s="385" t="s">
        <v>26</v>
      </c>
    </row>
    <row r="32" spans="4:10">
      <c r="D32" s="381">
        <v>4</v>
      </c>
      <c r="E32" s="418" t="s">
        <v>27</v>
      </c>
      <c r="F32" s="419"/>
      <c r="G32" s="419"/>
      <c r="H32" s="419"/>
      <c r="I32" s="419"/>
      <c r="J32" s="385" t="s">
        <v>27</v>
      </c>
    </row>
    <row r="33" spans="4:10">
      <c r="D33" s="381">
        <v>5</v>
      </c>
      <c r="E33" s="418" t="s">
        <v>28</v>
      </c>
      <c r="F33" s="419"/>
      <c r="G33" s="419"/>
      <c r="H33" s="419"/>
      <c r="I33" s="419"/>
      <c r="J33" s="385" t="s">
        <v>28</v>
      </c>
    </row>
    <row r="34" spans="4:10">
      <c r="D34" s="382"/>
      <c r="E34" s="382"/>
      <c r="F34" s="382"/>
      <c r="G34" s="382"/>
      <c r="H34" s="382"/>
      <c r="I34" s="386"/>
      <c r="J34" s="382"/>
    </row>
    <row r="35" spans="4:10">
      <c r="D35" s="382"/>
      <c r="E35" s="382"/>
      <c r="F35" s="382"/>
      <c r="G35" s="382"/>
      <c r="H35" s="382"/>
      <c r="I35" s="386"/>
      <c r="J35" s="382"/>
    </row>
    <row r="36" spans="4:10" ht="15.75">
      <c r="D36" s="400" t="s">
        <v>29</v>
      </c>
      <c r="E36" s="401"/>
      <c r="F36" s="401"/>
      <c r="G36" s="401"/>
      <c r="H36" s="401"/>
      <c r="I36" s="401"/>
      <c r="J36" s="402"/>
    </row>
    <row r="37" spans="4:10" ht="30" customHeight="1">
      <c r="D37" s="420" t="s">
        <v>30</v>
      </c>
      <c r="E37" s="421"/>
      <c r="F37" s="421"/>
      <c r="G37" s="421"/>
      <c r="H37" s="421"/>
      <c r="I37" s="421"/>
      <c r="J37" s="422"/>
    </row>
    <row r="38" spans="4:10">
      <c r="D38" s="382"/>
      <c r="E38" s="382"/>
      <c r="F38" s="382"/>
      <c r="G38" s="382"/>
      <c r="H38" s="382"/>
      <c r="I38" s="386"/>
      <c r="J38" s="382"/>
    </row>
    <row r="39" spans="4:10">
      <c r="D39" s="382"/>
      <c r="E39" s="382"/>
      <c r="F39" s="382"/>
      <c r="G39" s="382"/>
      <c r="H39" s="382"/>
      <c r="I39" s="386"/>
      <c r="J39" s="382"/>
    </row>
    <row r="40" spans="4:10">
      <c r="I40" s="383"/>
    </row>
    <row r="41" spans="4:10" ht="18" customHeight="1">
      <c r="D41" s="400" t="s">
        <v>31</v>
      </c>
      <c r="E41" s="401"/>
      <c r="F41" s="401"/>
      <c r="G41" s="401"/>
      <c r="H41" s="401"/>
      <c r="I41" s="401"/>
      <c r="J41" s="402"/>
    </row>
    <row r="42" spans="4:10" ht="60" customHeight="1">
      <c r="D42" s="423" t="s">
        <v>32</v>
      </c>
      <c r="E42" s="424"/>
      <c r="F42" s="424"/>
      <c r="G42" s="424"/>
      <c r="H42" s="424"/>
      <c r="I42" s="424"/>
      <c r="J42" s="425"/>
    </row>
    <row r="43" spans="4:10" ht="49.5" customHeight="1">
      <c r="D43" s="426" t="s">
        <v>33</v>
      </c>
      <c r="E43" s="427"/>
      <c r="F43" s="427"/>
      <c r="G43" s="427"/>
      <c r="H43" s="427"/>
      <c r="I43" s="427"/>
      <c r="J43" s="428"/>
    </row>
    <row r="44" spans="4:10" ht="53.25" customHeight="1">
      <c r="D44" s="426" t="s">
        <v>34</v>
      </c>
      <c r="E44" s="427"/>
      <c r="F44" s="427"/>
      <c r="G44" s="427"/>
      <c r="H44" s="427"/>
      <c r="I44" s="427"/>
      <c r="J44" s="428"/>
    </row>
    <row r="45" spans="4:10" ht="30" customHeight="1">
      <c r="D45" s="403" t="s">
        <v>35</v>
      </c>
      <c r="E45" s="429"/>
      <c r="F45" s="429"/>
      <c r="G45" s="429"/>
      <c r="H45" s="429"/>
      <c r="I45" s="429"/>
      <c r="J45" s="430"/>
    </row>
    <row r="46" spans="4:10" ht="56.25" customHeight="1">
      <c r="D46" s="431" t="s">
        <v>36</v>
      </c>
      <c r="E46" s="432"/>
      <c r="F46" s="432"/>
      <c r="G46" s="432"/>
      <c r="H46" s="432"/>
      <c r="I46" s="432"/>
      <c r="J46" s="433"/>
    </row>
    <row r="47" spans="4:10" ht="84.75" customHeight="1">
      <c r="D47" s="431" t="s">
        <v>37</v>
      </c>
      <c r="E47" s="432"/>
      <c r="F47" s="432"/>
      <c r="G47" s="432"/>
      <c r="H47" s="432"/>
      <c r="I47" s="432"/>
      <c r="J47" s="433"/>
    </row>
    <row r="48" spans="4:10" ht="61.5" customHeight="1">
      <c r="D48" s="434" t="s">
        <v>38</v>
      </c>
      <c r="E48" s="435"/>
      <c r="F48" s="435"/>
      <c r="G48" s="435"/>
      <c r="H48" s="435"/>
      <c r="I48" s="435"/>
      <c r="J48" s="436"/>
    </row>
    <row r="49" spans="4:10">
      <c r="I49" s="383"/>
    </row>
    <row r="50" spans="4:10">
      <c r="I50" s="383"/>
    </row>
    <row r="51" spans="4:10" ht="15.75">
      <c r="D51" s="415" t="s">
        <v>39</v>
      </c>
      <c r="E51" s="416"/>
      <c r="F51" s="416"/>
      <c r="G51" s="416"/>
      <c r="H51" s="416"/>
      <c r="I51" s="416"/>
      <c r="J51" s="417"/>
    </row>
    <row r="52" spans="4:10" ht="20.100000000000001" customHeight="1">
      <c r="D52" s="437" t="s">
        <v>40</v>
      </c>
      <c r="E52" s="437"/>
      <c r="F52" s="437"/>
      <c r="G52" s="437"/>
      <c r="H52" s="437"/>
      <c r="I52" s="437"/>
      <c r="J52" s="437"/>
    </row>
    <row r="53" spans="4:10" ht="20.100000000000001" customHeight="1">
      <c r="D53" s="437" t="s">
        <v>41</v>
      </c>
      <c r="E53" s="437"/>
      <c r="F53" s="437"/>
      <c r="G53" s="437"/>
      <c r="H53" s="437"/>
      <c r="I53" s="437"/>
      <c r="J53" s="437"/>
    </row>
    <row r="54" spans="4:10" ht="20.100000000000001" customHeight="1">
      <c r="D54" s="437" t="s">
        <v>42</v>
      </c>
      <c r="E54" s="437"/>
      <c r="F54" s="437"/>
      <c r="G54" s="437"/>
      <c r="H54" s="437"/>
      <c r="I54" s="437"/>
      <c r="J54" s="437"/>
    </row>
    <row r="55" spans="4:10" ht="42" customHeight="1">
      <c r="D55" s="437" t="s">
        <v>43</v>
      </c>
      <c r="E55" s="437"/>
      <c r="F55" s="437"/>
      <c r="G55" s="437"/>
      <c r="H55" s="437"/>
      <c r="I55" s="437"/>
      <c r="J55" s="437"/>
    </row>
    <row r="56" spans="4:10" ht="38.25" customHeight="1">
      <c r="D56" s="437" t="s">
        <v>44</v>
      </c>
      <c r="E56" s="437"/>
      <c r="F56" s="437"/>
      <c r="G56" s="437"/>
      <c r="H56" s="437"/>
      <c r="I56" s="437"/>
      <c r="J56" s="437"/>
    </row>
    <row r="57" spans="4:10" ht="38.25" customHeight="1">
      <c r="D57" s="438" t="s">
        <v>45</v>
      </c>
      <c r="E57" s="437"/>
      <c r="F57" s="437"/>
      <c r="G57" s="437"/>
      <c r="H57" s="437"/>
      <c r="I57" s="437"/>
      <c r="J57" s="437"/>
    </row>
    <row r="58" spans="4:10" ht="38.25" customHeight="1">
      <c r="D58" s="438" t="s">
        <v>46</v>
      </c>
      <c r="E58" s="437"/>
      <c r="F58" s="437"/>
      <c r="G58" s="437"/>
      <c r="H58" s="437"/>
      <c r="I58" s="437"/>
      <c r="J58" s="437"/>
    </row>
    <row r="59" spans="4:10" ht="25.5" customHeight="1">
      <c r="D59" s="439" t="s">
        <v>47</v>
      </c>
      <c r="E59" s="440"/>
      <c r="F59" s="440"/>
      <c r="G59" s="440"/>
      <c r="H59" s="440"/>
      <c r="I59" s="440"/>
      <c r="J59" s="440"/>
    </row>
    <row r="60" spans="4:10" ht="27.75" customHeight="1">
      <c r="D60" s="440" t="s">
        <v>48</v>
      </c>
      <c r="E60" s="440"/>
      <c r="F60" s="440"/>
      <c r="G60" s="440"/>
      <c r="H60" s="440"/>
      <c r="I60" s="440"/>
      <c r="J60" s="440"/>
    </row>
    <row r="61" spans="4:10">
      <c r="I61" s="383"/>
    </row>
    <row r="62" spans="4:10">
      <c r="I62" s="383"/>
    </row>
    <row r="63" spans="4:10">
      <c r="I63" s="383"/>
    </row>
    <row r="64" spans="4:10" ht="15" customHeight="1"/>
    <row r="65" ht="15" customHeight="1"/>
    <row r="66" ht="15" customHeight="1"/>
    <row r="67" ht="15" customHeight="1"/>
    <row r="68" ht="15" customHeight="1"/>
    <row r="69" ht="15" customHeight="1"/>
  </sheetData>
  <sheetProtection algorithmName="SHA-512" hashValue="eZx5lpVfkrZQUB26ftvNAkSOSe/wafjpFxuLPR3XITuIJcMIx8w+zvjaKYgSKt7nsZ6I375Wgb1191pe3WxkHQ==" saltValue="XJEmdAv5txUbfKxBuhJf1w==" spinCount="100000" sheet="1" objects="1" scenarios="1"/>
  <mergeCells count="42">
    <mergeCell ref="D59:J59"/>
    <mergeCell ref="D60:J60"/>
    <mergeCell ref="D54:J54"/>
    <mergeCell ref="D55:J55"/>
    <mergeCell ref="D56:J56"/>
    <mergeCell ref="D57:J57"/>
    <mergeCell ref="D58:J58"/>
    <mergeCell ref="D47:J47"/>
    <mergeCell ref="D48:J48"/>
    <mergeCell ref="D51:J51"/>
    <mergeCell ref="D52:J52"/>
    <mergeCell ref="D53:J53"/>
    <mergeCell ref="D42:J42"/>
    <mergeCell ref="D43:J43"/>
    <mergeCell ref="D44:J44"/>
    <mergeCell ref="D45:J45"/>
    <mergeCell ref="D46:J46"/>
    <mergeCell ref="E32:I32"/>
    <mergeCell ref="E33:I33"/>
    <mergeCell ref="D36:J36"/>
    <mergeCell ref="D37:J37"/>
    <mergeCell ref="D41:J41"/>
    <mergeCell ref="D25:J25"/>
    <mergeCell ref="D28:J28"/>
    <mergeCell ref="E29:I29"/>
    <mergeCell ref="E30:I30"/>
    <mergeCell ref="E31:I31"/>
    <mergeCell ref="D20:J20"/>
    <mergeCell ref="D21:J21"/>
    <mergeCell ref="D22:J22"/>
    <mergeCell ref="D23:J23"/>
    <mergeCell ref="D24:J24"/>
    <mergeCell ref="F11:I11"/>
    <mergeCell ref="F12:I12"/>
    <mergeCell ref="D15:J15"/>
    <mergeCell ref="D16:J16"/>
    <mergeCell ref="D17:J17"/>
    <mergeCell ref="E6:I6"/>
    <mergeCell ref="F7:I7"/>
    <mergeCell ref="F8:I8"/>
    <mergeCell ref="F9:I9"/>
    <mergeCell ref="F10:I10"/>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 ref="J33" location="'Annexure B'!A1" display="Annexure 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29"/>
  <sheetViews>
    <sheetView showGridLines="0" topLeftCell="D4" workbookViewId="0">
      <selection activeCell="F14" sqref="F14"/>
    </sheetView>
  </sheetViews>
  <sheetFormatPr defaultColWidth="0" defaultRowHeight="15" zeroHeight="1"/>
  <cols>
    <col min="1" max="1" width="2.85546875" hidden="1" customWidth="1"/>
    <col min="2" max="2" width="2.42578125" hidden="1" customWidth="1"/>
    <col min="3" max="3" width="2.85546875" hidden="1" customWidth="1"/>
    <col min="4" max="4" width="2.85546875" customWidth="1"/>
    <col min="5" max="5" width="80.85546875" customWidth="1"/>
    <col min="6" max="6" width="35.5703125" customWidth="1"/>
    <col min="7" max="7" width="2.7109375" customWidth="1"/>
    <col min="8" max="16383" width="1.28515625" hidden="1"/>
    <col min="16384" max="16384" width="4.28515625" hidden="1"/>
  </cols>
  <sheetData>
    <row r="1" spans="5:24" hidden="1">
      <c r="H1" t="s">
        <v>49</v>
      </c>
      <c r="R1" t="s">
        <v>50</v>
      </c>
      <c r="S1" t="s">
        <v>51</v>
      </c>
      <c r="T1" t="s">
        <v>52</v>
      </c>
      <c r="U1" t="s">
        <v>53</v>
      </c>
      <c r="W1" t="s">
        <v>51</v>
      </c>
    </row>
    <row r="2" spans="5:24" hidden="1">
      <c r="R2" t="s">
        <v>54</v>
      </c>
      <c r="S2" t="s">
        <v>55</v>
      </c>
      <c r="T2" t="s">
        <v>56</v>
      </c>
      <c r="U2" t="s">
        <v>57</v>
      </c>
      <c r="W2" t="s">
        <v>58</v>
      </c>
    </row>
    <row r="3" spans="5:24" hidden="1">
      <c r="R3" t="s">
        <v>59</v>
      </c>
      <c r="S3" t="s">
        <v>58</v>
      </c>
      <c r="T3" t="s">
        <v>60</v>
      </c>
      <c r="W3" t="s">
        <v>61</v>
      </c>
    </row>
    <row r="4" spans="5:24" ht="35.1" customHeight="1">
      <c r="S4" t="s">
        <v>61</v>
      </c>
      <c r="T4" t="s">
        <v>62</v>
      </c>
      <c r="W4" t="s">
        <v>63</v>
      </c>
    </row>
    <row r="5" spans="5:24" ht="30" customHeight="1">
      <c r="E5" s="441" t="s">
        <v>64</v>
      </c>
      <c r="F5" s="442"/>
      <c r="S5" t="s">
        <v>63</v>
      </c>
    </row>
    <row r="6" spans="5:24" ht="20.100000000000001" customHeight="1">
      <c r="E6" s="369" t="s">
        <v>65</v>
      </c>
      <c r="F6" s="370"/>
    </row>
    <row r="7" spans="5:24" ht="20.100000000000001" customHeight="1">
      <c r="E7" s="369" t="s">
        <v>66</v>
      </c>
      <c r="F7" s="370"/>
      <c r="M7" t="s">
        <v>67</v>
      </c>
      <c r="X7" t="s">
        <v>53</v>
      </c>
    </row>
    <row r="8" spans="5:24" ht="20.100000000000001" customHeight="1">
      <c r="E8" s="369" t="s">
        <v>68</v>
      </c>
      <c r="F8" s="370" t="s">
        <v>69</v>
      </c>
      <c r="M8" t="s">
        <v>70</v>
      </c>
      <c r="X8" t="s">
        <v>57</v>
      </c>
    </row>
    <row r="9" spans="5:24" ht="20.100000000000001" customHeight="1">
      <c r="E9" s="369" t="s">
        <v>71</v>
      </c>
      <c r="F9" s="370" t="s">
        <v>72</v>
      </c>
      <c r="M9" t="s">
        <v>73</v>
      </c>
    </row>
    <row r="10" spans="5:24" ht="20.100000000000001" customHeight="1">
      <c r="E10" s="369" t="s">
        <v>74</v>
      </c>
      <c r="F10" s="370" t="s">
        <v>75</v>
      </c>
      <c r="M10" t="s">
        <v>76</v>
      </c>
    </row>
    <row r="11" spans="5:24" ht="20.100000000000001" customHeight="1">
      <c r="E11" s="369" t="s">
        <v>77</v>
      </c>
      <c r="F11" s="355" t="s">
        <v>57</v>
      </c>
    </row>
    <row r="12" spans="5:24" ht="20.100000000000001" customHeight="1">
      <c r="E12" s="369" t="s">
        <v>78</v>
      </c>
      <c r="F12" s="355" t="s">
        <v>50</v>
      </c>
    </row>
    <row r="13" spans="5:24" ht="20.100000000000001" customHeight="1">
      <c r="E13" s="369" t="s">
        <v>79</v>
      </c>
      <c r="F13" s="355" t="s">
        <v>55</v>
      </c>
      <c r="R13" s="378"/>
    </row>
    <row r="14" spans="5:24" ht="27" customHeight="1">
      <c r="E14" s="369" t="s">
        <v>80</v>
      </c>
      <c r="F14" s="562" t="s">
        <v>883</v>
      </c>
      <c r="R14" s="377"/>
    </row>
    <row r="15" spans="5:24" ht="36.75" customHeight="1">
      <c r="E15" s="371" t="s">
        <v>81</v>
      </c>
      <c r="F15" s="372" t="s">
        <v>82</v>
      </c>
      <c r="G15" s="38"/>
      <c r="I15" s="377"/>
      <c r="S15" s="377"/>
    </row>
    <row r="16" spans="5:24" ht="22.5" customHeight="1">
      <c r="E16" s="369" t="s">
        <v>83</v>
      </c>
      <c r="F16" s="370" t="str">
        <f>IF(F13=S1,M7,IF(F13=S2,M8,IF(F13=S3,M9,IF(F13=S4,M8,IF(F13=S5,M8,"")))))</f>
        <v>Regulation 31 (1) (b)</v>
      </c>
    </row>
    <row r="17" spans="4:6" s="18" customFormat="1" ht="28.5" customHeight="1">
      <c r="E17" s="369" t="s">
        <v>84</v>
      </c>
      <c r="F17" s="370" t="s">
        <v>57</v>
      </c>
    </row>
    <row r="18" spans="4:6" s="18" customFormat="1" ht="21" hidden="1">
      <c r="E18" s="443"/>
      <c r="F18" s="443"/>
    </row>
    <row r="19" spans="4:6" s="18" customFormat="1" ht="21" hidden="1" customHeight="1">
      <c r="D19" s="373"/>
    </row>
    <row r="20" spans="4:6" s="18" customFormat="1" ht="12.75" hidden="1" customHeight="1">
      <c r="D20" s="374"/>
      <c r="E20" s="373"/>
      <c r="F20" s="373"/>
    </row>
    <row r="21" spans="4:6" s="18" customFormat="1" ht="12.75" hidden="1" customHeight="1">
      <c r="D21" s="374"/>
      <c r="E21" s="375"/>
      <c r="F21" s="376"/>
    </row>
    <row r="22" spans="4:6" s="18" customFormat="1" ht="12.75" hidden="1" customHeight="1">
      <c r="D22" s="374"/>
      <c r="E22" s="375"/>
      <c r="F22" s="376"/>
    </row>
    <row r="23" spans="4:6" s="18" customFormat="1" ht="12.75" hidden="1" customHeight="1">
      <c r="D23" s="374"/>
      <c r="E23" s="375"/>
      <c r="F23" s="376"/>
    </row>
    <row r="24" spans="4:6" s="18" customFormat="1" ht="12.75" hidden="1" customHeight="1">
      <c r="D24" s="374"/>
      <c r="E24" s="375"/>
      <c r="F24" s="376"/>
    </row>
    <row r="25" spans="4:6" s="18" customFormat="1" ht="12.75" hidden="1" customHeight="1">
      <c r="D25" s="374"/>
      <c r="E25" s="375"/>
      <c r="F25" s="376"/>
    </row>
    <row r="26" spans="4:6" s="18" customFormat="1" hidden="1">
      <c r="E26" s="375"/>
      <c r="F26" s="376"/>
    </row>
    <row r="27" spans="4:6" s="18" customFormat="1" hidden="1"/>
    <row r="28" spans="4:6" s="18" customFormat="1" hidden="1"/>
    <row r="29" spans="4:6" ht="18.75" hidden="1" customHeight="1">
      <c r="E29" s="18"/>
      <c r="F29" s="18"/>
    </row>
  </sheetData>
  <sheetProtection password="F884" sheet="1" objects="1" scenarios="1"/>
  <mergeCells count="2">
    <mergeCell ref="E5:F5"/>
    <mergeCell ref="E18:F18"/>
  </mergeCells>
  <dataValidations count="8">
    <dataValidation type="textLength" operator="equal" allowBlank="1" showInputMessage="1" showErrorMessage="1" sqref="F6">
      <formula1>6</formula1>
    </dataValidation>
    <dataValidation type="textLength" operator="equal" allowBlank="1" showInputMessage="1" showErrorMessage="1" sqref="F9">
      <formula1>12</formula1>
    </dataValidation>
    <dataValidation type="list" allowBlank="1" showInputMessage="1" showErrorMessage="1" sqref="F11 F17">
      <formula1>$X$7:$X$8</formula1>
    </dataValidation>
    <dataValidation type="list" allowBlank="1" showInputMessage="1" showErrorMessage="1" sqref="F12">
      <formula1>$R$1:$R$3</formula1>
    </dataValidation>
    <dataValidation type="list" allowBlank="1" showInputMessage="1" showErrorMessage="1" sqref="F13">
      <formula1>IF(F11="Yes",yy,pre)</formula1>
    </dataValidation>
    <dataValidation type="custom" allowBlank="1" showInputMessage="1" showErrorMessage="1" sqref="G13">
      <formula1>IF(F11="Yes",OFFSET(R1,2,1,2,1),OFFSET(R1,1,2,3,1))</formula1>
    </dataValidation>
    <dataValidation allowBlank="1" showInputMessage="1" showErrorMessage="1" prompt="Enter date in DD-MM-YYYY format." sqref="F14:F15"/>
    <dataValidation type="list" allowBlank="1" showInputMessage="1" showErrorMessage="1" sqref="F21:F26">
      <formula1>$U$1:$U$2</formula1>
    </dataValidation>
  </dataValidation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cols>
    <col min="1" max="2" width="2.7109375" hidden="1" customWidth="1"/>
    <col min="3" max="3" width="2.7109375" customWidth="1"/>
    <col min="4" max="4" width="6.7109375" customWidth="1"/>
    <col min="5" max="5" width="72.140625" customWidth="1"/>
    <col min="6" max="6" width="14.7109375" customWidth="1"/>
    <col min="7" max="7" width="18.140625" customWidth="1"/>
    <col min="8" max="8" width="17" customWidth="1"/>
    <col min="9" max="9" width="17.5703125" customWidth="1"/>
    <col min="10" max="10" width="4" customWidth="1"/>
    <col min="11" max="16" width="2.7109375" hidden="1"/>
    <col min="17" max="16383" width="10.140625" hidden="1"/>
    <col min="16384" max="16384" width="1" hidden="1"/>
  </cols>
  <sheetData>
    <row r="1" spans="1:21" hidden="1">
      <c r="A1" t="s">
        <v>85</v>
      </c>
      <c r="T1" t="s">
        <v>85</v>
      </c>
      <c r="U1" t="s">
        <v>53</v>
      </c>
    </row>
    <row r="2" spans="1:21" hidden="1">
      <c r="U2" t="s">
        <v>57</v>
      </c>
    </row>
    <row r="3" spans="1:21" hidden="1"/>
    <row r="4" spans="1:21" hidden="1"/>
    <row r="5" spans="1:21" hidden="1"/>
    <row r="6" spans="1:21" hidden="1"/>
    <row r="7" spans="1:21" ht="30" customHeight="1"/>
    <row r="8" spans="1:21" ht="30" customHeight="1">
      <c r="D8" s="348" t="s">
        <v>86</v>
      </c>
      <c r="E8" s="348" t="s">
        <v>87</v>
      </c>
      <c r="F8" s="349" t="s">
        <v>88</v>
      </c>
      <c r="G8" s="350" t="s">
        <v>89</v>
      </c>
      <c r="H8" s="350" t="s">
        <v>90</v>
      </c>
      <c r="I8" s="350" t="s">
        <v>91</v>
      </c>
    </row>
    <row r="9" spans="1:21" ht="20.100000000000001" customHeight="1">
      <c r="D9" s="351">
        <v>1</v>
      </c>
      <c r="E9" s="72" t="s">
        <v>92</v>
      </c>
      <c r="F9" s="352" t="s">
        <v>57</v>
      </c>
      <c r="G9" s="353" t="s">
        <v>57</v>
      </c>
      <c r="H9" s="353" t="s">
        <v>57</v>
      </c>
      <c r="I9" s="353" t="s">
        <v>57</v>
      </c>
      <c r="M9">
        <v>1</v>
      </c>
      <c r="N9">
        <v>1</v>
      </c>
      <c r="O9">
        <v>1</v>
      </c>
      <c r="P9">
        <v>1</v>
      </c>
      <c r="R9" t="s">
        <v>93</v>
      </c>
      <c r="S9" t="s">
        <v>94</v>
      </c>
      <c r="T9" t="s">
        <v>95</v>
      </c>
      <c r="U9" t="s">
        <v>96</v>
      </c>
    </row>
    <row r="10" spans="1:21" ht="20.100000000000001" customHeight="1">
      <c r="D10" s="354">
        <v>2</v>
      </c>
      <c r="E10" s="76" t="s">
        <v>97</v>
      </c>
      <c r="F10" s="355" t="s">
        <v>57</v>
      </c>
      <c r="G10" s="356" t="s">
        <v>57</v>
      </c>
      <c r="H10" s="356" t="s">
        <v>57</v>
      </c>
      <c r="I10" s="356" t="s">
        <v>57</v>
      </c>
      <c r="M10">
        <v>1</v>
      </c>
      <c r="N10">
        <v>1</v>
      </c>
      <c r="O10">
        <v>1</v>
      </c>
      <c r="P10">
        <v>1</v>
      </c>
      <c r="R10" t="s">
        <v>98</v>
      </c>
      <c r="S10" t="s">
        <v>99</v>
      </c>
      <c r="T10" t="s">
        <v>100</v>
      </c>
      <c r="U10" t="s">
        <v>101</v>
      </c>
    </row>
    <row r="11" spans="1:21" ht="20.100000000000001" customHeight="1">
      <c r="D11" s="354">
        <v>3</v>
      </c>
      <c r="E11" s="76" t="s">
        <v>102</v>
      </c>
      <c r="F11" s="355" t="s">
        <v>57</v>
      </c>
      <c r="G11" s="356" t="s">
        <v>57</v>
      </c>
      <c r="H11" s="356" t="s">
        <v>57</v>
      </c>
      <c r="I11" s="356" t="s">
        <v>57</v>
      </c>
      <c r="M11">
        <v>1</v>
      </c>
      <c r="N11">
        <v>1</v>
      </c>
      <c r="O11">
        <v>1</v>
      </c>
      <c r="P11">
        <v>1</v>
      </c>
      <c r="R11" t="s">
        <v>103</v>
      </c>
      <c r="S11" t="s">
        <v>104</v>
      </c>
      <c r="T11" t="s">
        <v>105</v>
      </c>
      <c r="U11" t="s">
        <v>106</v>
      </c>
    </row>
    <row r="12" spans="1:21" ht="30">
      <c r="D12" s="354">
        <v>4</v>
      </c>
      <c r="E12" s="76" t="s">
        <v>107</v>
      </c>
      <c r="F12" s="355" t="s">
        <v>57</v>
      </c>
      <c r="G12" s="356" t="s">
        <v>57</v>
      </c>
      <c r="H12" s="356" t="s">
        <v>57</v>
      </c>
      <c r="I12" s="356" t="s">
        <v>57</v>
      </c>
      <c r="M12">
        <v>1</v>
      </c>
      <c r="N12">
        <v>1</v>
      </c>
      <c r="O12">
        <v>1</v>
      </c>
      <c r="P12">
        <v>1</v>
      </c>
      <c r="R12" t="s">
        <v>108</v>
      </c>
      <c r="S12" t="s">
        <v>109</v>
      </c>
      <c r="T12" t="s">
        <v>110</v>
      </c>
      <c r="U12" t="s">
        <v>111</v>
      </c>
    </row>
    <row r="13" spans="1:21" ht="21.75" customHeight="1">
      <c r="D13" s="354">
        <v>5</v>
      </c>
      <c r="E13" s="76" t="s">
        <v>112</v>
      </c>
      <c r="F13" s="355" t="s">
        <v>57</v>
      </c>
      <c r="G13" s="356" t="s">
        <v>57</v>
      </c>
      <c r="H13" s="357" t="s">
        <v>57</v>
      </c>
      <c r="I13" s="357" t="s">
        <v>57</v>
      </c>
      <c r="M13">
        <v>1</v>
      </c>
      <c r="N13">
        <v>1</v>
      </c>
      <c r="O13">
        <v>1</v>
      </c>
      <c r="P13">
        <v>1</v>
      </c>
      <c r="R13" t="s">
        <v>113</v>
      </c>
      <c r="S13" t="s">
        <v>114</v>
      </c>
      <c r="T13" t="s">
        <v>115</v>
      </c>
      <c r="U13" t="s">
        <v>116</v>
      </c>
    </row>
    <row r="14" spans="1:21" s="18" customFormat="1" ht="20.100000000000001" customHeight="1">
      <c r="A14"/>
      <c r="B14"/>
      <c r="C14"/>
      <c r="D14" s="358">
        <v>6</v>
      </c>
      <c r="E14" s="359" t="s">
        <v>117</v>
      </c>
      <c r="F14" s="360" t="s">
        <v>57</v>
      </c>
      <c r="G14" s="361" t="s">
        <v>57</v>
      </c>
      <c r="H14" s="362"/>
      <c r="I14" s="368"/>
      <c r="M14" s="18">
        <v>1</v>
      </c>
      <c r="N14" s="18">
        <v>1</v>
      </c>
      <c r="O14" s="18">
        <v>0</v>
      </c>
      <c r="P14" s="18">
        <v>0</v>
      </c>
      <c r="R14" s="18" t="s">
        <v>118</v>
      </c>
      <c r="S14" s="18" t="s">
        <v>119</v>
      </c>
      <c r="T14" s="18" t="s">
        <v>120</v>
      </c>
      <c r="U14" s="18" t="s">
        <v>121</v>
      </c>
    </row>
    <row r="15" spans="1:21" s="18" customFormat="1" ht="20.100000000000001" customHeight="1">
      <c r="A15"/>
      <c r="B15"/>
      <c r="C15"/>
      <c r="D15" s="358">
        <v>7</v>
      </c>
      <c r="E15" s="76" t="s">
        <v>122</v>
      </c>
      <c r="F15" s="363" t="s">
        <v>57</v>
      </c>
      <c r="G15" s="364" t="s">
        <v>57</v>
      </c>
      <c r="H15" s="365" t="s">
        <v>57</v>
      </c>
      <c r="I15" s="365" t="s">
        <v>57</v>
      </c>
      <c r="M15" s="18">
        <v>1</v>
      </c>
      <c r="N15" s="18">
        <v>1</v>
      </c>
      <c r="O15" s="18">
        <v>1</v>
      </c>
      <c r="P15" s="18">
        <v>1</v>
      </c>
      <c r="R15" s="18" t="s">
        <v>123</v>
      </c>
      <c r="S15" s="18" t="s">
        <v>124</v>
      </c>
      <c r="T15" s="18" t="s">
        <v>125</v>
      </c>
      <c r="U15" s="18" t="s">
        <v>126</v>
      </c>
    </row>
    <row r="16" spans="1:21" ht="21" customHeight="1">
      <c r="D16" s="366">
        <v>8</v>
      </c>
      <c r="E16" s="77" t="s">
        <v>127</v>
      </c>
      <c r="F16" s="367" t="s">
        <v>53</v>
      </c>
      <c r="G16" s="444"/>
      <c r="H16" s="445"/>
      <c r="I16" s="446"/>
      <c r="R16" s="38" t="s">
        <v>127</v>
      </c>
    </row>
  </sheetData>
  <sheetProtection password="F884" sheet="1" objects="1" scenarios="1"/>
  <mergeCells count="1">
    <mergeCell ref="G16:I16"/>
  </mergeCells>
  <dataValidations count="1">
    <dataValidation type="list" allowBlank="1" showInputMessage="1" showErrorMessage="1" sqref="H15:I15 F16 F9:G15 H9:I13">
      <formula1>$U$1:$U$2</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8"/>
  <sheetViews>
    <sheetView showGridLines="0" topLeftCell="N6" zoomScale="90" zoomScaleNormal="90" workbookViewId="0">
      <selection activeCell="O35" sqref="O35"/>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165" customWidth="1"/>
    <col min="15" max="15" width="22.28515625" style="165"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8" width="17.140625" customWidth="1"/>
    <col min="29" max="30" width="2.28515625" customWidth="1"/>
    <col min="31" max="16383" width="9.140625" hidden="1"/>
    <col min="16384" max="16384" width="2.28515625" hidden="1"/>
  </cols>
  <sheetData>
    <row r="1" spans="5:28" hidden="1"/>
    <row r="2" spans="5:28" hidden="1">
      <c r="G2" t="s">
        <v>128</v>
      </c>
      <c r="H2" t="s">
        <v>129</v>
      </c>
      <c r="I2" t="s">
        <v>130</v>
      </c>
      <c r="J2" t="s">
        <v>131</v>
      </c>
      <c r="K2" t="s">
        <v>132</v>
      </c>
      <c r="L2" t="s">
        <v>133</v>
      </c>
      <c r="M2" t="s">
        <v>134</v>
      </c>
      <c r="N2" s="165" t="s">
        <v>135</v>
      </c>
      <c r="O2" s="165" t="s">
        <v>136</v>
      </c>
      <c r="P2" t="s">
        <v>137</v>
      </c>
      <c r="Q2" t="s">
        <v>138</v>
      </c>
      <c r="R2" t="s">
        <v>139</v>
      </c>
      <c r="S2" t="s">
        <v>140</v>
      </c>
      <c r="T2" t="s">
        <v>140</v>
      </c>
      <c r="U2" t="s">
        <v>141</v>
      </c>
      <c r="V2" t="s">
        <v>142</v>
      </c>
      <c r="W2" t="s">
        <v>143</v>
      </c>
      <c r="X2" t="s">
        <v>144</v>
      </c>
      <c r="Y2" t="s">
        <v>145</v>
      </c>
      <c r="Z2" t="s">
        <v>146</v>
      </c>
      <c r="AA2" t="s">
        <v>147</v>
      </c>
      <c r="AB2" t="s">
        <v>148</v>
      </c>
    </row>
    <row r="3" spans="5:28" hidden="1"/>
    <row r="4" spans="5:28" hidden="1"/>
    <row r="5" spans="5:28" hidden="1"/>
    <row r="8" spans="5:28" ht="30" customHeight="1">
      <c r="E8" s="447" t="s">
        <v>149</v>
      </c>
      <c r="F8" s="448"/>
      <c r="G8" s="448"/>
      <c r="H8" s="448"/>
      <c r="I8" s="448"/>
      <c r="J8" s="448"/>
      <c r="K8" s="448"/>
      <c r="L8" s="448"/>
      <c r="M8" s="448"/>
      <c r="N8" s="448"/>
      <c r="O8" s="448"/>
      <c r="P8" s="448"/>
      <c r="Q8" s="448"/>
      <c r="R8" s="448"/>
      <c r="S8" s="448"/>
      <c r="T8" s="448"/>
      <c r="U8" s="448"/>
      <c r="V8" s="448"/>
      <c r="W8" s="448"/>
      <c r="X8" s="448"/>
      <c r="Y8" s="448"/>
      <c r="Z8" s="448"/>
      <c r="AA8" s="448"/>
      <c r="AB8" s="449"/>
    </row>
    <row r="9" spans="5:28" ht="22.5" customHeight="1">
      <c r="E9" s="450" t="s">
        <v>150</v>
      </c>
      <c r="F9" s="451"/>
      <c r="G9" s="451"/>
      <c r="H9" s="451"/>
      <c r="I9" s="451"/>
      <c r="J9" s="451"/>
      <c r="K9" s="451"/>
      <c r="L9" s="451"/>
      <c r="M9" s="451"/>
      <c r="N9" s="451"/>
      <c r="O9" s="451"/>
      <c r="P9" s="451"/>
      <c r="Q9" s="451"/>
      <c r="R9" s="451"/>
      <c r="S9" s="451"/>
      <c r="T9" s="451"/>
      <c r="U9" s="451"/>
      <c r="V9" s="451"/>
      <c r="W9" s="451"/>
      <c r="X9" s="451"/>
      <c r="Y9" s="451"/>
      <c r="Z9" s="451"/>
      <c r="AA9" s="451"/>
      <c r="AB9" s="452"/>
    </row>
    <row r="10" spans="5:28" ht="27" customHeight="1">
      <c r="E10" s="459" t="s">
        <v>151</v>
      </c>
      <c r="F10" s="459" t="s">
        <v>152</v>
      </c>
      <c r="G10" s="459" t="s">
        <v>153</v>
      </c>
      <c r="H10" s="459" t="s">
        <v>154</v>
      </c>
      <c r="I10" s="459" t="s">
        <v>155</v>
      </c>
      <c r="J10" s="459" t="s">
        <v>156</v>
      </c>
      <c r="K10" s="459" t="s">
        <v>157</v>
      </c>
      <c r="L10" s="459" t="s">
        <v>158</v>
      </c>
      <c r="M10" s="453" t="s">
        <v>159</v>
      </c>
      <c r="N10" s="454"/>
      <c r="O10" s="454"/>
      <c r="P10" s="455"/>
      <c r="Q10" s="459" t="s">
        <v>160</v>
      </c>
      <c r="R10" s="461" t="s">
        <v>161</v>
      </c>
      <c r="S10" s="459" t="s">
        <v>162</v>
      </c>
      <c r="T10" s="459" t="s">
        <v>163</v>
      </c>
      <c r="U10" s="462" t="s">
        <v>164</v>
      </c>
      <c r="V10" s="463"/>
      <c r="W10" s="462" t="s">
        <v>165</v>
      </c>
      <c r="X10" s="463"/>
      <c r="Y10" s="459" t="s">
        <v>166</v>
      </c>
      <c r="Z10" s="456" t="s">
        <v>167</v>
      </c>
      <c r="AA10" s="457"/>
      <c r="AB10" s="458"/>
    </row>
    <row r="11" spans="5:28" ht="24" customHeight="1">
      <c r="E11" s="460"/>
      <c r="F11" s="460"/>
      <c r="G11" s="460"/>
      <c r="H11" s="460"/>
      <c r="I11" s="460"/>
      <c r="J11" s="460"/>
      <c r="K11" s="460"/>
      <c r="L11" s="460"/>
      <c r="M11" s="456" t="s">
        <v>168</v>
      </c>
      <c r="N11" s="457"/>
      <c r="O11" s="458"/>
      <c r="P11" s="460" t="s">
        <v>169</v>
      </c>
      <c r="Q11" s="460"/>
      <c r="R11" s="461"/>
      <c r="S11" s="460"/>
      <c r="T11" s="460"/>
      <c r="U11" s="464"/>
      <c r="V11" s="465"/>
      <c r="W11" s="464"/>
      <c r="X11" s="465"/>
      <c r="Y11" s="460"/>
      <c r="Z11" s="456" t="s">
        <v>170</v>
      </c>
      <c r="AA11" s="457"/>
      <c r="AB11" s="458"/>
    </row>
    <row r="12" spans="5:28" ht="79.5" customHeight="1">
      <c r="E12" s="460"/>
      <c r="F12" s="460"/>
      <c r="G12" s="460"/>
      <c r="H12" s="460"/>
      <c r="I12" s="460"/>
      <c r="J12" s="460"/>
      <c r="K12" s="460"/>
      <c r="L12" s="460"/>
      <c r="M12" s="21" t="s">
        <v>171</v>
      </c>
      <c r="N12" s="89" t="s">
        <v>172</v>
      </c>
      <c r="O12" s="89" t="s">
        <v>173</v>
      </c>
      <c r="P12" s="460"/>
      <c r="Q12" s="460"/>
      <c r="R12" s="459"/>
      <c r="S12" s="460"/>
      <c r="T12" s="460"/>
      <c r="U12" s="21" t="s">
        <v>174</v>
      </c>
      <c r="V12" s="21" t="s">
        <v>175</v>
      </c>
      <c r="W12" s="21" t="s">
        <v>174</v>
      </c>
      <c r="X12" s="21" t="s">
        <v>175</v>
      </c>
      <c r="Y12" s="460"/>
      <c r="Z12" s="335" t="s">
        <v>176</v>
      </c>
      <c r="AA12" s="335" t="s">
        <v>177</v>
      </c>
      <c r="AB12" s="335" t="s">
        <v>178</v>
      </c>
    </row>
    <row r="13" spans="5:28" ht="20.100000000000001" customHeight="1">
      <c r="E13" s="2" t="s">
        <v>179</v>
      </c>
      <c r="F13" s="317" t="s">
        <v>180</v>
      </c>
      <c r="G13" s="100">
        <f>+IFERROR(IF(COUNT('Shareholding Pattern'!H26),('Shareholding Pattern'!H26),""),"")</f>
        <v>2</v>
      </c>
      <c r="H13" s="100">
        <f>+IFERROR(IF(COUNT('Shareholding Pattern'!I26),('Shareholding Pattern'!I26),""),"")</f>
        <v>2915950</v>
      </c>
      <c r="I13" s="100" t="str">
        <f>+IFERROR(IF(COUNT('Shareholding Pattern'!J26),('Shareholding Pattern'!J26),""),"")</f>
        <v/>
      </c>
      <c r="J13" s="100" t="str">
        <f>+IFERROR(IF(COUNT('Shareholding Pattern'!K26),('Shareholding Pattern'!K26),""),"")</f>
        <v/>
      </c>
      <c r="K13" s="100">
        <f>+IFERROR(IF(COUNT('Shareholding Pattern'!L26),('Shareholding Pattern'!L26),""),"")</f>
        <v>2915950</v>
      </c>
      <c r="L13" s="87">
        <f>+IFERROR(IF(COUNT('Shareholding Pattern'!M26),('Shareholding Pattern'!M26),""),"")</f>
        <v>73.22</v>
      </c>
      <c r="M13" s="322">
        <f>+IFERROR(IF(COUNT('Shareholding Pattern'!N26),('Shareholding Pattern'!N26),""),"")</f>
        <v>2915950</v>
      </c>
      <c r="N13" s="102" t="str">
        <f>+IFERROR(IF(COUNT('Shareholding Pattern'!O26),('Shareholding Pattern'!O26),""),"")</f>
        <v/>
      </c>
      <c r="O13" s="102">
        <f>+IFERROR(IF(COUNT('Shareholding Pattern'!P26),('Shareholding Pattern'!P26),""),"")</f>
        <v>2915950</v>
      </c>
      <c r="P13" s="87">
        <f>+IFERROR(IF(COUNT('Shareholding Pattern'!Q26),('Shareholding Pattern'!Q26),""),"")</f>
        <v>73.22</v>
      </c>
      <c r="Q13" s="100" t="str">
        <f>+IFERROR(IF(COUNT('Shareholding Pattern'!R26),('Shareholding Pattern'!R26),""),"")</f>
        <v/>
      </c>
      <c r="R13" s="100" t="str">
        <f>+IFERROR(IF(COUNT('Shareholding Pattern'!S26),('Shareholding Pattern'!S26),""),"")</f>
        <v/>
      </c>
      <c r="S13" s="100" t="str">
        <f>+IFERROR(IF(COUNT('Shareholding Pattern'!T26),('Shareholding Pattern'!T26),""),"")</f>
        <v/>
      </c>
      <c r="T13" s="87">
        <f>+IFERROR(IF(COUNT('Shareholding Pattern'!U26),('Shareholding Pattern'!U26),""),"")</f>
        <v>73.22</v>
      </c>
      <c r="U13" s="100" t="str">
        <f>+IFERROR(IF(COUNT('Shareholding Pattern'!V26),('Shareholding Pattern'!V26),""),"")</f>
        <v/>
      </c>
      <c r="V13" s="87" t="str">
        <f>+IFERROR(IF(COUNT('Shareholding Pattern'!W26),('Shareholding Pattern'!W26),""),"")</f>
        <v/>
      </c>
      <c r="W13" s="100" t="str">
        <f>+IFERROR(IF(COUNT('Shareholding Pattern'!X26),('Shareholding Pattern'!X26),""),"")</f>
        <v/>
      </c>
      <c r="X13" s="87" t="str">
        <f>+IFERROR(IF(COUNT('Shareholding Pattern'!Y26),('Shareholding Pattern'!Y26),""),"")</f>
        <v/>
      </c>
      <c r="Y13" s="100">
        <f>+IFERROR(IF(COUNT('Shareholding Pattern'!Z26),('Shareholding Pattern'!Z26),""),"")</f>
        <v>2915950</v>
      </c>
      <c r="Z13" s="336"/>
      <c r="AA13" s="337"/>
      <c r="AB13" s="338"/>
    </row>
    <row r="14" spans="5:28" ht="20.100000000000001" customHeight="1">
      <c r="E14" s="2" t="s">
        <v>181</v>
      </c>
      <c r="F14" s="144" t="s">
        <v>182</v>
      </c>
      <c r="G14" s="100">
        <f>+IFERROR(IF(COUNT('Shareholding Pattern'!H71),('Shareholding Pattern'!H71),""),"")</f>
        <v>106</v>
      </c>
      <c r="H14" s="100">
        <f>+IFERROR(IF(COUNT('Shareholding Pattern'!I71),('Shareholding Pattern'!I71),""),"")</f>
        <v>1066635</v>
      </c>
      <c r="I14" s="100" t="str">
        <f>+IFERROR(IF(COUNT('Shareholding Pattern'!J71),('Shareholding Pattern'!J71),""),"")</f>
        <v/>
      </c>
      <c r="J14" s="100" t="str">
        <f>+IFERROR(IF(COUNT('Shareholding Pattern'!K71),('Shareholding Pattern'!K71),""),"")</f>
        <v/>
      </c>
      <c r="K14" s="100">
        <f>+IFERROR(IF(COUNT('Shareholding Pattern'!L71),('Shareholding Pattern'!L71),""),"")</f>
        <v>1066635</v>
      </c>
      <c r="L14" s="87">
        <f>+IFERROR(IF(COUNT('Shareholding Pattern'!M71),('Shareholding Pattern'!M71),""),"")</f>
        <v>26.78</v>
      </c>
      <c r="M14" s="323">
        <f>+IFERROR(IF(COUNT('Shareholding Pattern'!N71),('Shareholding Pattern'!N71),""),"")</f>
        <v>1066635</v>
      </c>
      <c r="N14" s="102" t="str">
        <f>+IFERROR(IF(COUNT('Shareholding Pattern'!O71),('Shareholding Pattern'!O71),""),"")</f>
        <v/>
      </c>
      <c r="O14" s="102">
        <f>+IFERROR(IF(COUNT('Shareholding Pattern'!P71),('Shareholding Pattern'!P71),""),"")</f>
        <v>1066635</v>
      </c>
      <c r="P14" s="87">
        <f>+IFERROR(IF(COUNT('Shareholding Pattern'!Q71),('Shareholding Pattern'!Q71),""),"")</f>
        <v>26.78</v>
      </c>
      <c r="Q14" s="100" t="str">
        <f>+IFERROR(IF(COUNT('Shareholding Pattern'!R71),('Shareholding Pattern'!R71),""),"")</f>
        <v/>
      </c>
      <c r="R14" s="100" t="str">
        <f>+IFERROR(IF(COUNT('Shareholding Pattern'!S71),('Shareholding Pattern'!S71),""),"")</f>
        <v/>
      </c>
      <c r="S14" s="100" t="str">
        <f>+IFERROR(IF(COUNT('Shareholding Pattern'!T71),('Shareholding Pattern'!T71),""),"")</f>
        <v/>
      </c>
      <c r="T14" s="87">
        <f>+IFERROR(IF(COUNT('Shareholding Pattern'!U71),('Shareholding Pattern'!U71),""),"")</f>
        <v>26.78</v>
      </c>
      <c r="U14" s="100" t="str">
        <f>+IFERROR(IF(COUNT('Shareholding Pattern'!V71),('Shareholding Pattern'!V71),""),"")</f>
        <v/>
      </c>
      <c r="V14" s="87" t="str">
        <f>+IFERROR(IF(COUNT('Shareholding Pattern'!W71),('Shareholding Pattern'!W71),""),"")</f>
        <v/>
      </c>
      <c r="W14" s="329"/>
      <c r="X14" s="330"/>
      <c r="Y14" s="100">
        <f>+IFERROR(IF(COUNT('Shareholding Pattern'!Z71),('Shareholding Pattern'!Z71),""),"")</f>
        <v>501100</v>
      </c>
      <c r="Z14" s="100">
        <f>+IFERROR(IF(COUNT('Shareholding Pattern'!AA71),('Shareholding Pattern'!AA71),""),"")</f>
        <v>0</v>
      </c>
      <c r="AA14" s="100">
        <f>+IFERROR(IF(COUNT('Shareholding Pattern'!AB71),('Shareholding Pattern'!AB71),""),"")</f>
        <v>0</v>
      </c>
      <c r="AB14" s="100">
        <f>+IFERROR(IF(COUNT('Shareholding Pattern'!AC71),('Shareholding Pattern'!AC71),""),"")</f>
        <v>0</v>
      </c>
    </row>
    <row r="15" spans="5:28" ht="20.100000000000001" customHeight="1">
      <c r="E15" s="2" t="s">
        <v>183</v>
      </c>
      <c r="F15" s="317" t="s">
        <v>91</v>
      </c>
      <c r="G15" s="100" t="str">
        <f>+IFERROR(IF(COUNT('Shareholding Pattern'!H77),('Shareholding Pattern'!H77),""),"")</f>
        <v/>
      </c>
      <c r="H15" s="100" t="str">
        <f>+IFERROR(IF(COUNT('Shareholding Pattern'!I77),('Shareholding Pattern'!I77),""),"")</f>
        <v/>
      </c>
      <c r="I15" s="100" t="str">
        <f>+IFERROR(IF(COUNT('Shareholding Pattern'!J77),('Shareholding Pattern'!J77),""),"")</f>
        <v/>
      </c>
      <c r="J15" s="100" t="str">
        <f>+IFERROR(IF(COUNT('Shareholding Pattern'!K77),('Shareholding Pattern'!K77),""),"")</f>
        <v/>
      </c>
      <c r="K15" s="100" t="str">
        <f>+IFERROR(IF(COUNT('Shareholding Pattern'!L77),('Shareholding Pattern'!L77),""),"")</f>
        <v/>
      </c>
      <c r="L15" s="324"/>
      <c r="M15" s="100" t="str">
        <f>+IFERROR(IF(COUNT('Shareholding Pattern'!N77),('Shareholding Pattern'!N77),""),"")</f>
        <v/>
      </c>
      <c r="N15" s="102" t="str">
        <f>+IFERROR(IF(COUNT('Shareholding Pattern'!O77),('Shareholding Pattern'!O77),""),"")</f>
        <v/>
      </c>
      <c r="O15" s="102" t="str">
        <f>+IFERROR(IF(COUNT('Shareholding Pattern'!P77),('Shareholding Pattern'!P77),""),"")</f>
        <v/>
      </c>
      <c r="P15" s="87" t="str">
        <f>+IFERROR(IF(COUNT('Shareholding Pattern'!Q77),('Shareholding Pattern'!Q77),""),"")</f>
        <v/>
      </c>
      <c r="Q15" s="100" t="str">
        <f>+IFERROR(IF(COUNT('Shareholding Pattern'!R77),('Shareholding Pattern'!R77),""),"")</f>
        <v/>
      </c>
      <c r="R15" s="100" t="str">
        <f>+IFERROR(IF(COUNT('Shareholding Pattern'!S77),('Shareholding Pattern'!S77),""),"")</f>
        <v/>
      </c>
      <c r="S15" s="100" t="str">
        <f>+IFERROR(IF(COUNT('Shareholding Pattern'!T77),('Shareholding Pattern'!T77),""),"")</f>
        <v/>
      </c>
      <c r="T15" s="324"/>
      <c r="U15" s="100" t="str">
        <f>+IFERROR(IF(COUNT('Shareholding Pattern'!V77),('Shareholding Pattern'!V77),""),"")</f>
        <v/>
      </c>
      <c r="V15" s="87" t="str">
        <f>+IFERROR(IF(COUNT('Shareholding Pattern'!W77),('Shareholding Pattern'!W77),""),"")</f>
        <v/>
      </c>
      <c r="W15" s="331"/>
      <c r="X15" s="332"/>
      <c r="Y15" s="100" t="str">
        <f>+IFERROR(IF(COUNT('Shareholding Pattern'!Z77),('Shareholding Pattern'!Z77),""),"")</f>
        <v/>
      </c>
      <c r="Z15" s="339"/>
      <c r="AA15" s="340"/>
      <c r="AB15" s="341"/>
    </row>
    <row r="16" spans="5:28" ht="20.100000000000001" customHeight="1">
      <c r="E16" s="2" t="s">
        <v>184</v>
      </c>
      <c r="F16" s="318" t="s">
        <v>185</v>
      </c>
      <c r="G16" s="100" t="str">
        <f>+IFERROR(IF(COUNT('Shareholding Pattern'!H75),('Shareholding Pattern'!H75),""),"")</f>
        <v/>
      </c>
      <c r="H16" s="100" t="str">
        <f>+IFERROR(IF(COUNT('Shareholding Pattern'!I75),('Shareholding Pattern'!I75),""),"")</f>
        <v/>
      </c>
      <c r="I16" s="100" t="str">
        <f>+IFERROR(IF(COUNT('Shareholding Pattern'!J75),('Shareholding Pattern'!J75),""),"")</f>
        <v/>
      </c>
      <c r="J16" s="100" t="str">
        <f>+IFERROR(IF(COUNT('Shareholding Pattern'!K75),('Shareholding Pattern'!K75),""),"")</f>
        <v/>
      </c>
      <c r="K16" s="100" t="str">
        <f>+IFERROR(IF(COUNT('Shareholding Pattern'!L75),('Shareholding Pattern'!L75),""),"")</f>
        <v/>
      </c>
      <c r="L16" s="325"/>
      <c r="M16" s="322" t="str">
        <f>+IFERROR(IF(COUNT('Shareholding Pattern'!N75),('Shareholding Pattern'!N75),""),"")</f>
        <v/>
      </c>
      <c r="N16" s="102" t="str">
        <f>+IFERROR(IF(COUNT('Shareholding Pattern'!O75),('Shareholding Pattern'!O75),""),"")</f>
        <v/>
      </c>
      <c r="O16" s="102" t="str">
        <f>+IFERROR(IF(COUNT('Shareholding Pattern'!P75),('Shareholding Pattern'!P75),""),"")</f>
        <v/>
      </c>
      <c r="P16" s="87" t="str">
        <f>+IFERROR(IF(COUNT('Shareholding Pattern'!Q75),('Shareholding Pattern'!Q75),""),"")</f>
        <v/>
      </c>
      <c r="Q16" s="100" t="str">
        <f>+IFERROR(IF(COUNT('Shareholding Pattern'!R75),('Shareholding Pattern'!R75),""),"")</f>
        <v/>
      </c>
      <c r="R16" s="100" t="str">
        <f>+IFERROR(IF(COUNT('Shareholding Pattern'!S75),('Shareholding Pattern'!S75),""),"")</f>
        <v/>
      </c>
      <c r="S16" s="100" t="str">
        <f>+IFERROR(IF(COUNT('Shareholding Pattern'!T75),('Shareholding Pattern'!T75),""),"")</f>
        <v/>
      </c>
      <c r="T16" s="325"/>
      <c r="U16" s="100" t="str">
        <f>+IFERROR(IF(COUNT('Shareholding Pattern'!V75),('Shareholding Pattern'!V75),""),"")</f>
        <v/>
      </c>
      <c r="V16" s="87" t="str">
        <f>+IFERROR(IF(COUNT('Shareholding Pattern'!W75),('Shareholding Pattern'!W75),""),"")</f>
        <v/>
      </c>
      <c r="W16" s="331"/>
      <c r="X16" s="332"/>
      <c r="Y16" s="100" t="str">
        <f>+IFERROR(IF(COUNT('Shareholding Pattern'!Z75),('Shareholding Pattern'!Z75),""),"")</f>
        <v/>
      </c>
      <c r="Z16" s="342"/>
      <c r="AA16" s="343"/>
      <c r="AB16" s="344"/>
    </row>
    <row r="17" spans="5:28" ht="20.100000000000001" customHeight="1">
      <c r="E17" s="2" t="s">
        <v>186</v>
      </c>
      <c r="F17" s="318" t="s">
        <v>187</v>
      </c>
      <c r="G17" s="100" t="str">
        <f>+IFERROR(IF(COUNT('Shareholding Pattern'!H76),('Shareholding Pattern'!H76),""),"")</f>
        <v/>
      </c>
      <c r="H17" s="100" t="str">
        <f>+IFERROR(IF(COUNT('Shareholding Pattern'!I76),('Shareholding Pattern'!I76),""),"")</f>
        <v/>
      </c>
      <c r="I17" s="100" t="str">
        <f>+IFERROR(IF(COUNT('Shareholding Pattern'!J76),('Shareholding Pattern'!J76),""),"")</f>
        <v/>
      </c>
      <c r="J17" s="100" t="str">
        <f>+IFERROR(IF(COUNT('Shareholding Pattern'!K76),('Shareholding Pattern'!K76),""),"")</f>
        <v/>
      </c>
      <c r="K17" s="100" t="str">
        <f>+IFERROR(IF(COUNT('Shareholding Pattern'!L76),('Shareholding Pattern'!L76),""),"")</f>
        <v/>
      </c>
      <c r="L17" s="87" t="str">
        <f>+IFERROR(IF(COUNT('Shareholding Pattern'!M76),('Shareholding Pattern'!M76),""),"")</f>
        <v/>
      </c>
      <c r="M17" s="322" t="str">
        <f>+IFERROR(IF(COUNT('Shareholding Pattern'!N76),('Shareholding Pattern'!N76),""),"")</f>
        <v/>
      </c>
      <c r="N17" s="102" t="str">
        <f>+IFERROR(IF(COUNT('Shareholding Pattern'!O76),('Shareholding Pattern'!O76),""),"")</f>
        <v/>
      </c>
      <c r="O17" s="102" t="str">
        <f>+IFERROR(IF(COUNT('Shareholding Pattern'!P76),('Shareholding Pattern'!P76),""),"")</f>
        <v/>
      </c>
      <c r="P17" s="87" t="str">
        <f>+IFERROR(IF(COUNT('Shareholding Pattern'!Q76),('Shareholding Pattern'!Q76),""),"")</f>
        <v/>
      </c>
      <c r="Q17" s="100" t="str">
        <f>+IFERROR(IF(COUNT('Shareholding Pattern'!R76),('Shareholding Pattern'!R76),""),"")</f>
        <v/>
      </c>
      <c r="R17" s="100" t="str">
        <f>+IFERROR(IF(COUNT('Shareholding Pattern'!S76),('Shareholding Pattern'!S76),""),"")</f>
        <v/>
      </c>
      <c r="S17" s="100" t="str">
        <f>+IFERROR(IF(COUNT('Shareholding Pattern'!T76),('Shareholding Pattern'!T76),""),"")</f>
        <v/>
      </c>
      <c r="T17" s="87" t="str">
        <f>+IFERROR(IF(COUNT('Shareholding Pattern'!U76),('Shareholding Pattern'!U76),""),"")</f>
        <v/>
      </c>
      <c r="U17" s="100" t="str">
        <f>+IFERROR(IF(COUNT('Shareholding Pattern'!V76),('Shareholding Pattern'!V76),""),"")</f>
        <v/>
      </c>
      <c r="V17" s="87" t="str">
        <f>+IFERROR(IF(COUNT('Shareholding Pattern'!W76),('Shareholding Pattern'!W76),""),"")</f>
        <v/>
      </c>
      <c r="W17" s="333"/>
      <c r="X17" s="334"/>
      <c r="Y17" s="100" t="str">
        <f>+IFERROR(IF(COUNT('Shareholding Pattern'!Z76),('Shareholding Pattern'!Z76),""),"")</f>
        <v/>
      </c>
      <c r="Z17" s="345"/>
      <c r="AA17" s="346"/>
      <c r="AB17" s="347"/>
    </row>
    <row r="18" spans="5:28" ht="18.75">
      <c r="E18" s="319"/>
      <c r="F18" s="320" t="s">
        <v>173</v>
      </c>
      <c r="G18" s="321">
        <f>+IFERROR(IF(COUNT('Shareholding Pattern'!H79),('Shareholding Pattern'!H79),""),"")</f>
        <v>108</v>
      </c>
      <c r="H18" s="321">
        <f>+IFERROR(IF(COUNT('Shareholding Pattern'!I79),('Shareholding Pattern'!I79),""),"")</f>
        <v>3982585</v>
      </c>
      <c r="I18" s="321" t="str">
        <f>+IFERROR(IF(COUNT('Shareholding Pattern'!J79),('Shareholding Pattern'!J79),""),"")</f>
        <v/>
      </c>
      <c r="J18" s="321" t="str">
        <f>+IFERROR(IF(COUNT('Shareholding Pattern'!K79),('Shareholding Pattern'!K79),""),"")</f>
        <v/>
      </c>
      <c r="K18" s="321">
        <f>+IFERROR(IF(COUNT('Shareholding Pattern'!L79),('Shareholding Pattern'!L79),""),"")</f>
        <v>3982585</v>
      </c>
      <c r="L18" s="326">
        <f>+IFERROR(IF(COUNT('Shareholding Pattern'!M79),('Shareholding Pattern'!M79),""),"")</f>
        <v>100</v>
      </c>
      <c r="M18" s="327">
        <f>+IFERROR(IF(COUNT('Shareholding Pattern'!N79),('Shareholding Pattern'!N79),""),"")</f>
        <v>3982585</v>
      </c>
      <c r="N18" s="328" t="str">
        <f>+IFERROR(IF(COUNT('Shareholding Pattern'!O79),('Shareholding Pattern'!O79),""),"")</f>
        <v/>
      </c>
      <c r="O18" s="328">
        <f>+IFERROR(IF(COUNT('Shareholding Pattern'!P79),('Shareholding Pattern'!P79),""),"")</f>
        <v>3982585</v>
      </c>
      <c r="P18" s="327">
        <f>+IFERROR(IF(COUNT('Shareholding Pattern'!Q79),('Shareholding Pattern'!Q79),""),"")</f>
        <v>100</v>
      </c>
      <c r="Q18" s="321" t="str">
        <f>+IFERROR(IF(COUNT('Shareholding Pattern'!R79),('Shareholding Pattern'!R79),""),"")</f>
        <v/>
      </c>
      <c r="R18" s="321" t="str">
        <f>+IFERROR(IF(COUNT('Shareholding Pattern'!S79),('Shareholding Pattern'!S79),""),"")</f>
        <v/>
      </c>
      <c r="S18" s="321" t="str">
        <f>+IFERROR(IF(COUNT('Shareholding Pattern'!T79),('Shareholding Pattern'!T79),""),"")</f>
        <v/>
      </c>
      <c r="T18" s="326">
        <f>+IFERROR(IF(COUNT('Shareholding Pattern'!U79),('Shareholding Pattern'!U79),""),"")</f>
        <v>100</v>
      </c>
      <c r="U18" s="321" t="str">
        <f>+IFERROR(IF(COUNT('Shareholding Pattern'!V79),('Shareholding Pattern'!V79),""),"")</f>
        <v/>
      </c>
      <c r="V18" s="327" t="str">
        <f>+IFERROR(IF(COUNT('Shareholding Pattern'!W79),('Shareholding Pattern'!W79),""),"")</f>
        <v/>
      </c>
      <c r="W18" s="321" t="str">
        <f>+IFERROR(IF(COUNT('Shareholding Pattern'!X79),('Shareholding Pattern'!X79),""),"")</f>
        <v/>
      </c>
      <c r="X18" s="327" t="str">
        <f>+IFERROR(IF(COUNT('Shareholding Pattern'!Y79),('Shareholding Pattern'!Y79),""),"")</f>
        <v/>
      </c>
      <c r="Y18" s="321">
        <f>+IFERROR(IF(COUNT('Shareholding Pattern'!Z79),('Shareholding Pattern'!Z79),""),"")</f>
        <v>3417050</v>
      </c>
      <c r="Z18" s="321">
        <f>+IFERROR(IF(COUNT('Shareholding Pattern'!AA79),('Shareholding Pattern'!AA79),""),"")</f>
        <v>0</v>
      </c>
      <c r="AA18" s="321">
        <f>+IFERROR(IF(COUNT('Shareholding Pattern'!AB79),('Shareholding Pattern'!AB79),""),"")</f>
        <v>0</v>
      </c>
      <c r="AB18" s="321">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R10:R12"/>
    <mergeCell ref="S10:S12"/>
    <mergeCell ref="T10:T12"/>
    <mergeCell ref="Y10:Y12"/>
    <mergeCell ref="U10:V11"/>
    <mergeCell ref="W10:X11"/>
    <mergeCell ref="E8:AB8"/>
    <mergeCell ref="E9:AB9"/>
    <mergeCell ref="M10:P10"/>
    <mergeCell ref="Z10:AB10"/>
    <mergeCell ref="M11:O11"/>
    <mergeCell ref="Z11:AB11"/>
    <mergeCell ref="E10:E12"/>
    <mergeCell ref="F10:F12"/>
    <mergeCell ref="G10:G12"/>
    <mergeCell ref="H10:H12"/>
    <mergeCell ref="I10:I12"/>
    <mergeCell ref="J10:J12"/>
    <mergeCell ref="K10:K12"/>
    <mergeCell ref="L10:L12"/>
    <mergeCell ref="P11:P12"/>
    <mergeCell ref="Q10:Q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83"/>
  <sheetViews>
    <sheetView showGridLines="0" topLeftCell="C7" zoomScale="90" zoomScaleNormal="90" workbookViewId="0">
      <pane xSplit="3" ySplit="5" topLeftCell="R66" activePane="bottomRight" state="frozen"/>
      <selection pane="topRight"/>
      <selection pane="bottomLeft"/>
      <selection pane="bottomRight" activeCell="Z71" sqref="Z71"/>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63" customWidth="1"/>
    <col min="11" max="12" width="20.7109375" customWidth="1"/>
    <col min="13" max="13" width="20.7109375" style="164" customWidth="1"/>
    <col min="14" max="15" width="20.7109375" style="165" customWidth="1"/>
    <col min="16" max="16" width="20.7109375" style="163" customWidth="1"/>
    <col min="17" max="17" width="20.7109375" style="164" customWidth="1"/>
    <col min="18" max="20" width="20.7109375" style="163" customWidth="1"/>
    <col min="21" max="23" width="20.7109375" style="165" customWidth="1"/>
    <col min="24" max="24" width="20.7109375" style="163" customWidth="1"/>
    <col min="25" max="25" width="20.7109375" style="165" customWidth="1"/>
    <col min="26" max="26" width="20.7109375" style="163" customWidth="1"/>
    <col min="27" max="29" width="20.7109375" customWidth="1"/>
    <col min="30" max="32" width="5.5703125" customWidth="1"/>
    <col min="33" max="16383" width="5.5703125" hidden="1"/>
    <col min="16384" max="16384" width="4.42578125" hidden="1"/>
  </cols>
  <sheetData>
    <row r="1" spans="5:58" hidden="1"/>
    <row r="2" spans="5:58" hidden="1">
      <c r="H2" s="163" t="s">
        <v>128</v>
      </c>
      <c r="I2" s="163" t="s">
        <v>129</v>
      </c>
      <c r="J2" s="163" t="s">
        <v>130</v>
      </c>
      <c r="K2" t="s">
        <v>131</v>
      </c>
      <c r="L2" t="s">
        <v>132</v>
      </c>
      <c r="M2" s="164" t="s">
        <v>133</v>
      </c>
      <c r="N2" s="165" t="s">
        <v>134</v>
      </c>
      <c r="O2" s="165" t="s">
        <v>135</v>
      </c>
      <c r="P2" s="163" t="s">
        <v>136</v>
      </c>
      <c r="Q2" s="164" t="s">
        <v>137</v>
      </c>
      <c r="R2" s="163" t="s">
        <v>138</v>
      </c>
      <c r="S2" s="163" t="s">
        <v>139</v>
      </c>
      <c r="T2" s="163" t="s">
        <v>188</v>
      </c>
      <c r="U2" s="165" t="s">
        <v>140</v>
      </c>
      <c r="V2" s="165" t="s">
        <v>141</v>
      </c>
      <c r="W2" s="165" t="s">
        <v>142</v>
      </c>
      <c r="X2" s="163" t="s">
        <v>143</v>
      </c>
      <c r="Y2" s="165" t="s">
        <v>144</v>
      </c>
      <c r="Z2" s="163" t="s">
        <v>145</v>
      </c>
      <c r="AA2" s="165" t="s">
        <v>146</v>
      </c>
      <c r="AB2" s="163" t="s">
        <v>147</v>
      </c>
      <c r="AC2" s="165" t="s">
        <v>148</v>
      </c>
    </row>
    <row r="3" spans="5:58" hidden="1"/>
    <row r="4" spans="5:58" hidden="1"/>
    <row r="5" spans="5:58" hidden="1"/>
    <row r="6" spans="5:58" hidden="1"/>
    <row r="7" spans="5:58" ht="15" customHeight="1"/>
    <row r="8" spans="5:58" ht="11.25" customHeight="1"/>
    <row r="9" spans="5:58" ht="18.75" customHeight="1">
      <c r="E9" s="493" t="s">
        <v>189</v>
      </c>
      <c r="F9" s="508" t="s">
        <v>190</v>
      </c>
      <c r="G9" s="509"/>
      <c r="H9" s="496" t="s">
        <v>153</v>
      </c>
      <c r="I9" s="496" t="s">
        <v>154</v>
      </c>
      <c r="J9" s="496" t="s">
        <v>155</v>
      </c>
      <c r="K9" s="460" t="s">
        <v>156</v>
      </c>
      <c r="L9" s="460" t="s">
        <v>157</v>
      </c>
      <c r="M9" s="497" t="s">
        <v>158</v>
      </c>
      <c r="N9" s="456" t="s">
        <v>191</v>
      </c>
      <c r="O9" s="457"/>
      <c r="P9" s="457"/>
      <c r="Q9" s="458"/>
      <c r="R9" s="496" t="s">
        <v>160</v>
      </c>
      <c r="S9" s="498" t="s">
        <v>161</v>
      </c>
      <c r="T9" s="496" t="s">
        <v>162</v>
      </c>
      <c r="U9" s="501" t="s">
        <v>163</v>
      </c>
      <c r="V9" s="460" t="s">
        <v>164</v>
      </c>
      <c r="W9" s="460"/>
      <c r="X9" s="460" t="s">
        <v>165</v>
      </c>
      <c r="Y9" s="460"/>
      <c r="Z9" s="496" t="s">
        <v>166</v>
      </c>
      <c r="AA9" s="466" t="s">
        <v>167</v>
      </c>
      <c r="AB9" s="467"/>
      <c r="AC9" s="468"/>
    </row>
    <row r="10" spans="5:58" ht="28.5" customHeight="1">
      <c r="E10" s="494"/>
      <c r="F10" s="510"/>
      <c r="G10" s="511"/>
      <c r="H10" s="496"/>
      <c r="I10" s="496"/>
      <c r="J10" s="496"/>
      <c r="K10" s="460"/>
      <c r="L10" s="460"/>
      <c r="M10" s="497"/>
      <c r="N10" s="456" t="s">
        <v>192</v>
      </c>
      <c r="O10" s="457"/>
      <c r="P10" s="458"/>
      <c r="Q10" s="497" t="s">
        <v>193</v>
      </c>
      <c r="R10" s="496"/>
      <c r="S10" s="499"/>
      <c r="T10" s="496"/>
      <c r="U10" s="501"/>
      <c r="V10" s="460"/>
      <c r="W10" s="460"/>
      <c r="X10" s="460"/>
      <c r="Y10" s="460"/>
      <c r="Z10" s="496"/>
      <c r="AA10" s="456" t="s">
        <v>170</v>
      </c>
      <c r="AB10" s="457"/>
      <c r="AC10" s="458"/>
    </row>
    <row r="11" spans="5:58" ht="113.25" customHeight="1">
      <c r="E11" s="495"/>
      <c r="F11" s="462"/>
      <c r="G11" s="463"/>
      <c r="H11" s="496"/>
      <c r="I11" s="496"/>
      <c r="J11" s="496"/>
      <c r="K11" s="460"/>
      <c r="L11" s="460"/>
      <c r="M11" s="497"/>
      <c r="N11" s="89" t="s">
        <v>171</v>
      </c>
      <c r="O11" s="89" t="s">
        <v>172</v>
      </c>
      <c r="P11" s="166" t="s">
        <v>173</v>
      </c>
      <c r="Q11" s="497"/>
      <c r="R11" s="496"/>
      <c r="S11" s="500"/>
      <c r="T11" s="496"/>
      <c r="U11" s="501"/>
      <c r="V11" s="89" t="s">
        <v>174</v>
      </c>
      <c r="W11" s="89" t="s">
        <v>175</v>
      </c>
      <c r="X11" s="166" t="s">
        <v>174</v>
      </c>
      <c r="Y11" s="89" t="s">
        <v>175</v>
      </c>
      <c r="Z11" s="496"/>
      <c r="AA11" s="89" t="s">
        <v>176</v>
      </c>
      <c r="AB11" s="89" t="s">
        <v>177</v>
      </c>
      <c r="AC11" s="89" t="s">
        <v>178</v>
      </c>
    </row>
    <row r="12" spans="5:58" ht="18.75" customHeight="1">
      <c r="E12" s="167" t="s">
        <v>194</v>
      </c>
      <c r="F12" s="469" t="s">
        <v>195</v>
      </c>
      <c r="G12" s="470"/>
      <c r="H12" s="470"/>
      <c r="I12" s="470"/>
      <c r="J12" s="470"/>
      <c r="K12" s="470"/>
      <c r="L12" s="470"/>
      <c r="M12" s="470"/>
      <c r="N12" s="470"/>
      <c r="O12" s="470"/>
      <c r="P12" s="470"/>
      <c r="Q12" s="470"/>
      <c r="R12" s="470"/>
      <c r="S12" s="470"/>
      <c r="T12" s="470"/>
      <c r="U12" s="470"/>
      <c r="V12" s="470"/>
      <c r="W12" s="470"/>
      <c r="X12" s="470"/>
      <c r="Y12" s="470"/>
      <c r="Z12" s="470"/>
      <c r="AA12" s="470"/>
      <c r="AB12" s="470"/>
      <c r="AC12" s="471"/>
    </row>
    <row r="13" spans="5:58" ht="20.100000000000001" customHeight="1">
      <c r="E13" s="168" t="s">
        <v>196</v>
      </c>
      <c r="F13" s="169" t="s">
        <v>197</v>
      </c>
      <c r="G13" s="170"/>
      <c r="H13" s="171"/>
      <c r="I13" s="171"/>
      <c r="J13" s="171"/>
      <c r="K13" s="170"/>
      <c r="L13" s="170"/>
      <c r="M13" s="224"/>
      <c r="N13" s="225"/>
      <c r="O13" s="225"/>
      <c r="P13" s="171"/>
      <c r="Q13" s="224"/>
      <c r="R13" s="171"/>
      <c r="S13" s="171"/>
      <c r="T13" s="171"/>
      <c r="U13" s="170"/>
      <c r="V13" s="225"/>
      <c r="W13" s="170"/>
      <c r="X13" s="171"/>
      <c r="Y13" s="170"/>
      <c r="Z13" s="281"/>
      <c r="AA13" s="282"/>
      <c r="AB13" s="171"/>
      <c r="AC13" s="281"/>
    </row>
    <row r="14" spans="5:58" ht="20.100000000000001" customHeight="1">
      <c r="E14" s="172" t="s">
        <v>198</v>
      </c>
      <c r="F14" s="173" t="s">
        <v>199</v>
      </c>
      <c r="G14" s="174"/>
      <c r="H14" s="175">
        <f>IFERROR(IF(COUNT(IndHUF!$AD$13),IF(IndHUF!$AD$13=0,"0",IndHUF!$AD$13),""),"")</f>
        <v>1</v>
      </c>
      <c r="I14" s="226">
        <f>+IF(COUNT(IndHUF!H17),IndHUF!H17,"")</f>
        <v>2839950</v>
      </c>
      <c r="J14" s="226" t="str">
        <f>+IF(COUNT(IndHUF!I17),IndHUF!I17,"")</f>
        <v/>
      </c>
      <c r="K14" s="227" t="str">
        <f>+IF(COUNT(IndHUF!J17),IndHUF!J17,"")</f>
        <v/>
      </c>
      <c r="L14" s="227">
        <f>+IF(COUNT(IndHUF!K17),IndHUF!K17,"")</f>
        <v>2839950</v>
      </c>
      <c r="M14" s="228">
        <f>+IFERROR(IF(COUNT(L14),ROUND(L14/'Shareholding Pattern'!$L$78*100,2),""),0)</f>
        <v>71.31</v>
      </c>
      <c r="N14" s="229">
        <f>+IF(COUNT(+IndHUF!M17),SUM(+IndHUF!M17),"")</f>
        <v>2839950</v>
      </c>
      <c r="O14" s="229" t="str">
        <f>+IF(COUNT(+IndHUF!N17),SUM(+IndHUF!N17),"")</f>
        <v/>
      </c>
      <c r="P14" s="226">
        <f>+IF(COUNT(IndHUF!O17),IndHUF!O17,"")</f>
        <v>2839950</v>
      </c>
      <c r="Q14" s="228">
        <f>+IF(COUNT(IndHUF!P17),IndHUF!P17,"")</f>
        <v>71.31</v>
      </c>
      <c r="R14" s="226" t="str">
        <f>+IF(COUNT(IndHUF!Q17),IndHUF!Q17,"")</f>
        <v/>
      </c>
      <c r="S14" s="226" t="str">
        <f>+IF(COUNT(IndHUF!R17),IndHUF!R17,"")</f>
        <v/>
      </c>
      <c r="T14" s="226" t="str">
        <f>+IF(COUNT(IndHUF!S17),IndHUF!S17,"")</f>
        <v/>
      </c>
      <c r="U14" s="259">
        <f>+IFERROR(IF(COUNT(L14,T14),ROUND(SUM(L14,T14)/SUM('Shareholding Pattern'!$L$78,'Shareholding Pattern'!$T$78)*100,2),""),0)</f>
        <v>71.31</v>
      </c>
      <c r="V14" s="260" t="str">
        <f>+IF(COUNT(IndHUF!U17),IndHUF!U17,"")</f>
        <v/>
      </c>
      <c r="W14" s="261" t="str">
        <f>+IFERROR(IF(COUNT(V14),ROUND(SUM(V14)/SUM(L14)*100,2),""),0)</f>
        <v/>
      </c>
      <c r="X14" s="260" t="str">
        <f>+IF(COUNT(IndHUF!W17),IndHUF!W17,"")</f>
        <v/>
      </c>
      <c r="Y14" s="259" t="str">
        <f>+IFERROR(IF(COUNT(X14),ROUND(SUM(X14)/SUM(L14)*100,2),""),0)</f>
        <v/>
      </c>
      <c r="Z14" s="226">
        <f>+IF(COUNT(IndHUF!Y17),IndHUF!Y17,"")</f>
        <v>2839950</v>
      </c>
      <c r="AA14" s="524"/>
      <c r="AB14" s="525"/>
      <c r="AC14" s="526"/>
      <c r="AH14" t="s">
        <v>200</v>
      </c>
      <c r="AR14" t="s">
        <v>201</v>
      </c>
      <c r="AX14" t="s">
        <v>200</v>
      </c>
      <c r="AZ14" t="s">
        <v>202</v>
      </c>
      <c r="BF14" t="s">
        <v>203</v>
      </c>
    </row>
    <row r="15" spans="5:58" ht="20.100000000000001" customHeight="1">
      <c r="E15" s="176" t="s">
        <v>204</v>
      </c>
      <c r="F15" s="177" t="s">
        <v>205</v>
      </c>
      <c r="G15" s="174"/>
      <c r="H15" s="175" t="str">
        <f>IFERROR(IF(COUNT(CGAndSG!$AD$13),IF(CGAndSG!$AD$13=0,"0",CGAndSG!$AD$13),""),"")</f>
        <v/>
      </c>
      <c r="I15" s="226" t="str">
        <f>IFERROR(IF(COUNT(CGAndSG!H16),(CGAndSG!H16),""),"")</f>
        <v/>
      </c>
      <c r="J15" s="226" t="str">
        <f>IFERROR(IF(COUNT(CGAndSG!I16),(CGAndSG!I16),""),"")</f>
        <v/>
      </c>
      <c r="K15" s="227" t="str">
        <f>IFERROR(IF(COUNT(CGAndSG!J16),(CGAndSG!J16),""),"")</f>
        <v/>
      </c>
      <c r="L15" s="227" t="str">
        <f>IFERROR(IF(COUNT(CGAndSG!K16),(CGAndSG!K16),""),"")</f>
        <v/>
      </c>
      <c r="M15" s="228" t="str">
        <f>+IFERROR(IF(COUNT(L15),ROUND(L15/'Shareholding Pattern'!$L$78*100,2),""),0)</f>
        <v/>
      </c>
      <c r="N15" s="230" t="str">
        <f>IFERROR(IF(COUNT(CGAndSG!M16),(CGAndSG!M16),""),"")</f>
        <v/>
      </c>
      <c r="O15" s="229" t="str">
        <f>IFERROR(IF(COUNT(CGAndSG!N16),(CGAndSG!N16),""),"")</f>
        <v/>
      </c>
      <c r="P15" s="226" t="str">
        <f>IFERROR(IF(COUNT(CGAndSG!O16),(CGAndSG!O16),""),"")</f>
        <v/>
      </c>
      <c r="Q15" s="228" t="str">
        <f>IFERROR(IF(COUNT(CGAndSG!P16),(CGAndSG!P16),""),0)</f>
        <v/>
      </c>
      <c r="R15" s="226" t="str">
        <f>IFERROR(IF(COUNT(CGAndSG!Q16),(CGAndSG!Q16),""),"")</f>
        <v/>
      </c>
      <c r="S15" s="226" t="str">
        <f>IFERROR(IF(COUNT(CGAndSG!R16),(CGAndSG!R16),""),"")</f>
        <v/>
      </c>
      <c r="T15" s="226" t="str">
        <f>IFERROR(IF(COUNT(CGAndSG!S16),(CGAndSG!S16),""),"")</f>
        <v/>
      </c>
      <c r="U15" s="259" t="str">
        <f>+IFERROR(IF(COUNT(L15,T15),ROUND(SUM(L15,T15)/SUM('Shareholding Pattern'!$L$78,'Shareholding Pattern'!$T$78)*100,2),""),0)</f>
        <v/>
      </c>
      <c r="V15" s="260" t="str">
        <f>IFERROR(IF(COUNT(CGAndSG!U16),(CGAndSG!U16),""),"")</f>
        <v/>
      </c>
      <c r="W15" s="261" t="str">
        <f t="shared" ref="W15:W18" si="0">+IFERROR(IF(COUNT(V15),ROUND(SUM(V15)/SUM(L15)*100,2),""),0)</f>
        <v/>
      </c>
      <c r="X15" s="260" t="str">
        <f>IFERROR(IF(COUNT(CGAndSG!W16),(CGAndSG!W16),""),"")</f>
        <v/>
      </c>
      <c r="Y15" s="259" t="str">
        <f t="shared" ref="Y15:Y18" si="1">+IFERROR(IF(COUNT(X15),ROUND(SUM(X15)/SUM(L15)*100,2),""),0)</f>
        <v/>
      </c>
      <c r="Z15" s="226" t="str">
        <f>IFERROR(IF(COUNT(CGAndSG!Y16),(CGAndSG!Y16),""),"")</f>
        <v/>
      </c>
      <c r="AA15" s="502"/>
      <c r="AB15" s="503"/>
      <c r="AC15" s="504"/>
      <c r="AH15" t="s">
        <v>206</v>
      </c>
      <c r="AR15" t="s">
        <v>207</v>
      </c>
      <c r="AX15" t="s">
        <v>206</v>
      </c>
      <c r="AZ15" t="s">
        <v>208</v>
      </c>
      <c r="BF15" t="s">
        <v>209</v>
      </c>
    </row>
    <row r="16" spans="5:58" ht="20.100000000000001" customHeight="1">
      <c r="E16" s="172" t="s">
        <v>210</v>
      </c>
      <c r="F16" s="177" t="s">
        <v>211</v>
      </c>
      <c r="H16" s="178" t="str">
        <f>IFERROR(IF(COUNT(Banks!$AD$13),IF(Banks!$AD$13=0,"0",Banks!$AD$13),""),"")</f>
        <v/>
      </c>
      <c r="I16" s="226" t="str">
        <f>IFERROR(IF(COUNT(Banks!H16),(Banks!H16),""),"")</f>
        <v/>
      </c>
      <c r="J16" s="226" t="str">
        <f>IFERROR(IF(COUNT(Banks!I16),(Banks!I16),""),"")</f>
        <v/>
      </c>
      <c r="K16" s="231" t="str">
        <f>IFERROR(IF(COUNT(Banks!J16),(Banks!J16),""),"")</f>
        <v/>
      </c>
      <c r="L16" s="227" t="str">
        <f>IFERROR(IF(COUNT(Banks!K16),(Banks!K16),""),"")</f>
        <v/>
      </c>
      <c r="M16" s="228" t="str">
        <f>+IFERROR(IF(COUNT(L16),ROUND(L16/'Shareholding Pattern'!$L$78*100,2),""),0)</f>
        <v/>
      </c>
      <c r="N16" s="230" t="str">
        <f>IFERROR(IF(COUNT(Banks!M16),(Banks!M16),""),"")</f>
        <v/>
      </c>
      <c r="O16" s="229" t="str">
        <f>IFERROR(IF(COUNT(Banks!N16),(Banks!N16),""),"")</f>
        <v/>
      </c>
      <c r="P16" s="226" t="str">
        <f>IFERROR(IF(COUNT(Banks!O16),(Banks!O16),""),"")</f>
        <v/>
      </c>
      <c r="Q16" s="228" t="str">
        <f>IFERROR(IF(COUNT(Banks!P16),(Banks!P16),""),0)</f>
        <v/>
      </c>
      <c r="R16" s="226" t="str">
        <f>IFERROR(IF(COUNT(Banks!Q16),(Banks!Q16),""),"")</f>
        <v/>
      </c>
      <c r="S16" s="226" t="str">
        <f>IFERROR(IF(COUNT(Banks!R16),(Banks!R16),""),"")</f>
        <v/>
      </c>
      <c r="T16" s="226" t="str">
        <f>IFERROR(IF(COUNT(Banks!S16),(Banks!S16),""),"")</f>
        <v/>
      </c>
      <c r="U16" s="259" t="str">
        <f>+IFERROR(IF(COUNT(L16,T16),ROUND(SUM(L16,T16)/SUM('Shareholding Pattern'!$L$78,'Shareholding Pattern'!$T$78)*100,2),""),0)</f>
        <v/>
      </c>
      <c r="V16" s="260" t="str">
        <f>IFERROR(IF(COUNT(Banks!U16),(Banks!U16),""),"")</f>
        <v/>
      </c>
      <c r="W16" s="261" t="str">
        <f t="shared" si="0"/>
        <v/>
      </c>
      <c r="X16" s="260" t="str">
        <f>IFERROR(IF(COUNT(Banks!W16),(Banks!W16),""),"")</f>
        <v/>
      </c>
      <c r="Y16" s="259" t="str">
        <f t="shared" si="1"/>
        <v/>
      </c>
      <c r="Z16" s="226" t="str">
        <f>IFERROR(IF(COUNT(Banks!Y16),(Banks!Y16),""),"")</f>
        <v/>
      </c>
      <c r="AA16" s="502"/>
      <c r="AB16" s="503"/>
      <c r="AC16" s="504"/>
      <c r="AH16" t="s">
        <v>212</v>
      </c>
      <c r="AR16" t="s">
        <v>213</v>
      </c>
      <c r="AX16" t="s">
        <v>212</v>
      </c>
      <c r="AZ16" t="s">
        <v>214</v>
      </c>
      <c r="BF16" t="s">
        <v>215</v>
      </c>
    </row>
    <row r="17" spans="5:58" ht="20.100000000000001" customHeight="1">
      <c r="E17" s="179" t="s">
        <v>216</v>
      </c>
      <c r="F17" s="180" t="s">
        <v>217</v>
      </c>
      <c r="H17" s="178">
        <f>IFERROR(IF(COUNT(OtherIND!$AG$13),IF(OtherIND!$AG$13=0,"0",OtherIND!$AG$13),""),"")</f>
        <v>1</v>
      </c>
      <c r="I17" s="232">
        <f>IFERROR(IF(COUNT(OtherIND!J17),(OtherIND!J17),""),"")</f>
        <v>76000</v>
      </c>
      <c r="J17" s="232" t="str">
        <f>IFERROR(IF(COUNT(OtherIND!K17),(OtherIND!K17),""),"")</f>
        <v/>
      </c>
      <c r="K17" s="233" t="str">
        <f>IFERROR(IF(COUNT(OtherIND!L17),(OtherIND!L17),""),"")</f>
        <v/>
      </c>
      <c r="L17" s="233">
        <f>IFERROR(IF(COUNT(OtherIND!M17),(OtherIND!M17),""),"")</f>
        <v>76000</v>
      </c>
      <c r="M17" s="234">
        <f>+IFERROR(IF(COUNT(L17),ROUND(L17/'Shareholding Pattern'!$L$78*100,2),""),0)</f>
        <v>1.91</v>
      </c>
      <c r="N17" s="230">
        <f>IFERROR(IF(COUNT(OtherIND!O17),(OtherIND!O17),""),"")</f>
        <v>76000</v>
      </c>
      <c r="O17" s="229" t="str">
        <f>IFERROR(IF(COUNT(OtherIND!P17),(OtherIND!P17),""),"")</f>
        <v/>
      </c>
      <c r="P17" s="232">
        <f>IFERROR(IF(COUNT(OtherIND!Q17),(OtherIND!Q17),""),"")</f>
        <v>76000</v>
      </c>
      <c r="Q17" s="234">
        <f>IFERROR(IF(COUNT(OtherIND!R17),(OtherIND!R17),""),0)</f>
        <v>1.91</v>
      </c>
      <c r="R17" s="232" t="str">
        <f>IFERROR(IF(COUNT(OtherIND!S17),(OtherIND!S17),""),"")</f>
        <v/>
      </c>
      <c r="S17" s="232" t="str">
        <f>IFERROR(IF(COUNT(OtherIND!T17),(OtherIND!T17),""),"")</f>
        <v/>
      </c>
      <c r="T17" s="232" t="str">
        <f>IFERROR(IF(COUNT(OtherIND!U17),(OtherIND!U17),""),"")</f>
        <v/>
      </c>
      <c r="U17" s="262">
        <f>+IFERROR(IF(COUNT(L17,T17),ROUND(SUM(L17,T17)/SUM('Shareholding Pattern'!$L$78,'Shareholding Pattern'!$T$78)*100,2),""),0)</f>
        <v>1.91</v>
      </c>
      <c r="V17" s="260" t="str">
        <f>IFERROR(IF(COUNT(OtherIND!W17),(OtherIND!W17),""),"")</f>
        <v/>
      </c>
      <c r="W17" s="263" t="str">
        <f t="shared" si="0"/>
        <v/>
      </c>
      <c r="X17" s="260" t="str">
        <f>IFERROR(IF(COUNT(OtherIND!Y17),(OtherIND!Y17),""),"")</f>
        <v/>
      </c>
      <c r="Y17" s="262" t="str">
        <f t="shared" si="1"/>
        <v/>
      </c>
      <c r="Z17" s="232">
        <f>IFERROR(IF(COUNT(OtherIND!AA17),(OtherIND!AA17),""),"")</f>
        <v>76000</v>
      </c>
      <c r="AA17" s="502"/>
      <c r="AB17" s="503"/>
      <c r="AC17" s="504"/>
      <c r="AH17" t="s">
        <v>218</v>
      </c>
      <c r="AR17" t="s">
        <v>219</v>
      </c>
      <c r="AX17" t="s">
        <v>218</v>
      </c>
      <c r="AZ17" t="s">
        <v>220</v>
      </c>
      <c r="BF17" t="s">
        <v>221</v>
      </c>
    </row>
    <row r="18" spans="5:58" ht="20.100000000000001" customHeight="1">
      <c r="E18" s="472" t="s">
        <v>222</v>
      </c>
      <c r="F18" s="472"/>
      <c r="G18" s="472"/>
      <c r="H18" s="86">
        <f>+IFERROR(IF(COUNT(H14:H17),ROUND(SUM(H14:H17),0),""),"")</f>
        <v>2</v>
      </c>
      <c r="I18" s="86">
        <f t="shared" ref="I18:Z18" si="2">+IFERROR(IF(COUNT(I14:I17),ROUND(SUM(I14:I17),0),""),"")</f>
        <v>2915950</v>
      </c>
      <c r="J18" s="86" t="str">
        <f t="shared" si="2"/>
        <v/>
      </c>
      <c r="K18" s="235" t="str">
        <f t="shared" si="2"/>
        <v/>
      </c>
      <c r="L18" s="86">
        <f t="shared" si="2"/>
        <v>2915950</v>
      </c>
      <c r="M18" s="236">
        <f>+IFERROR(IF(COUNT(L18),ROUND(L18/'Shareholding Pattern'!$L$78*100,2),""),0)</f>
        <v>73.22</v>
      </c>
      <c r="N18" s="102">
        <f t="shared" si="2"/>
        <v>2915950</v>
      </c>
      <c r="O18" s="102" t="str">
        <f t="shared" si="2"/>
        <v/>
      </c>
      <c r="P18" s="86">
        <f t="shared" si="2"/>
        <v>2915950</v>
      </c>
      <c r="Q18" s="264">
        <f>IFERROR(IF(COUNT(P18),ROUND(P18/$P$79*100,2),""),0)</f>
        <v>73.22</v>
      </c>
      <c r="R18" s="86" t="str">
        <f t="shared" si="2"/>
        <v/>
      </c>
      <c r="S18" s="86" t="str">
        <f t="shared" si="2"/>
        <v/>
      </c>
      <c r="T18" s="86" t="str">
        <f t="shared" si="2"/>
        <v/>
      </c>
      <c r="U18" s="265">
        <f>+IFERROR(IF(COUNT(L18,T18),ROUND(SUM(L18,T18)/SUM('Shareholding Pattern'!$L$78,'Shareholding Pattern'!$T$78)*100,2),""),0)</f>
        <v>73.22</v>
      </c>
      <c r="V18" s="86" t="str">
        <f t="shared" si="2"/>
        <v/>
      </c>
      <c r="W18" s="124" t="str">
        <f t="shared" si="0"/>
        <v/>
      </c>
      <c r="X18" s="86" t="str">
        <f t="shared" si="2"/>
        <v/>
      </c>
      <c r="Y18" s="283" t="str">
        <f t="shared" si="1"/>
        <v/>
      </c>
      <c r="Z18" s="86">
        <f t="shared" si="2"/>
        <v>2915950</v>
      </c>
      <c r="AA18" s="505"/>
      <c r="AB18" s="506"/>
      <c r="AC18" s="507"/>
      <c r="AR18" t="s">
        <v>223</v>
      </c>
      <c r="AX18" t="s">
        <v>224</v>
      </c>
      <c r="AZ18" t="s">
        <v>225</v>
      </c>
      <c r="BF18" t="s">
        <v>226</v>
      </c>
    </row>
    <row r="19" spans="5:58" ht="20.100000000000001" customHeight="1">
      <c r="E19" s="181" t="s">
        <v>227</v>
      </c>
      <c r="F19" s="182" t="s">
        <v>228</v>
      </c>
      <c r="G19" s="183"/>
      <c r="H19" s="184"/>
      <c r="I19" s="184"/>
      <c r="J19" s="184"/>
      <c r="K19" s="183"/>
      <c r="L19" s="183"/>
      <c r="M19" s="237"/>
      <c r="N19" s="238"/>
      <c r="O19" s="238"/>
      <c r="P19" s="184"/>
      <c r="Q19" s="237"/>
      <c r="R19" s="184"/>
      <c r="S19" s="184"/>
      <c r="T19" s="184"/>
      <c r="U19" s="183"/>
      <c r="V19" s="238"/>
      <c r="W19" s="183"/>
      <c r="X19" s="184"/>
      <c r="Y19" s="183"/>
      <c r="Z19" s="284"/>
      <c r="AA19" s="505"/>
      <c r="AB19" s="506"/>
      <c r="AC19" s="507"/>
      <c r="AX19" t="s">
        <v>229</v>
      </c>
      <c r="AZ19" t="s">
        <v>230</v>
      </c>
      <c r="BF19" t="s">
        <v>231</v>
      </c>
    </row>
    <row r="20" spans="5:58" ht="34.5" customHeight="1">
      <c r="E20" s="176" t="s">
        <v>198</v>
      </c>
      <c r="F20" s="185" t="s">
        <v>232</v>
      </c>
      <c r="H20" s="175" t="str">
        <f>IFERROR(IF(COUNT(Individuals!$AD$13),IF(Individuals!$AD$13=0,"0",Individuals!$AD$13),""),"")</f>
        <v/>
      </c>
      <c r="I20" s="175" t="str">
        <f>IFERROR(IF(COUNT(Individuals!H16),(Individuals!H16),""),"")</f>
        <v/>
      </c>
      <c r="J20" s="175" t="str">
        <f>IFERROR(IF(COUNT(Individuals!I16),(Individuals!I16),""),"")</f>
        <v/>
      </c>
      <c r="K20" s="239" t="str">
        <f>IFERROR(IF(COUNT(Individuals!J16),(Individuals!J16),""),"")</f>
        <v/>
      </c>
      <c r="L20" s="175" t="str">
        <f>IFERROR(IF(COUNT(Individuals!K16),(Individuals!K16),""),"")</f>
        <v/>
      </c>
      <c r="M20" s="240" t="str">
        <f>+IFERROR(IF(COUNT(L20),ROUND(L20/'Shareholding Pattern'!$L$78*100,2),""),0)</f>
        <v/>
      </c>
      <c r="N20" s="230" t="str">
        <f>IFERROR(IF(COUNT(Individuals!M16),(Individuals!M16),""),"")</f>
        <v/>
      </c>
      <c r="O20" s="229" t="str">
        <f>IFERROR(IF(COUNT(Individuals!N16),(Individuals!N16),""),"")</f>
        <v/>
      </c>
      <c r="P20" s="175" t="str">
        <f>IFERROR(IF(COUNT(Individuals!O16),(Individuals!O16),""),"")</f>
        <v/>
      </c>
      <c r="Q20" s="266" t="str">
        <f>IFERROR(IF(COUNT(Individuals!P16),(Individuals!P16),""),0)</f>
        <v/>
      </c>
      <c r="R20" s="175" t="str">
        <f>IFERROR(IF(COUNT(Individuals!Q16),(Individuals!Q16),""),"")</f>
        <v/>
      </c>
      <c r="S20" s="175" t="str">
        <f>IFERROR(IF(COUNT(Individuals!R16),(Individuals!R16),""),"")</f>
        <v/>
      </c>
      <c r="T20" s="175" t="str">
        <f>IFERROR(IF(COUNT(Individuals!S16),(Individuals!S16),""),"")</f>
        <v/>
      </c>
      <c r="U20" s="267" t="str">
        <f>+IFERROR(IF(COUNT(L20,T20),ROUND(SUM(L20,T20)/SUM('Shareholding Pattern'!$L$78,'Shareholding Pattern'!$T$78)*100,2),""),0)</f>
        <v/>
      </c>
      <c r="V20" s="260" t="str">
        <f>IFERROR(IF(COUNT(Individuals!U16),(Individuals!U16),""),"")</f>
        <v/>
      </c>
      <c r="W20" s="268" t="str">
        <f t="shared" ref="W20:W26" si="3">+IFERROR(IF(COUNT(V20),ROUND(SUM(V20)/SUM(L20)*100,2),""),0)</f>
        <v/>
      </c>
      <c r="X20" s="260" t="str">
        <f>IFERROR(IF(COUNT(Individuals!W16),(Individuals!W16),""),"")</f>
        <v/>
      </c>
      <c r="Y20" s="267" t="str">
        <f t="shared" ref="Y20:Y26" si="4">+IFERROR(IF(COUNT(X20),ROUND(SUM(X20)/SUM(L20)*100,2),""),0)</f>
        <v/>
      </c>
      <c r="Z20" s="175" t="str">
        <f>IFERROR(IF(COUNT(Individuals!Y16),(Individuals!Y16),""),"")</f>
        <v/>
      </c>
      <c r="AA20" s="502"/>
      <c r="AB20" s="503"/>
      <c r="AC20" s="504"/>
      <c r="AH20" t="s">
        <v>224</v>
      </c>
      <c r="AR20" t="s">
        <v>233</v>
      </c>
      <c r="AX20" t="s">
        <v>234</v>
      </c>
      <c r="AZ20" t="s">
        <v>235</v>
      </c>
      <c r="BF20" t="s">
        <v>236</v>
      </c>
    </row>
    <row r="21" spans="5:58" ht="20.100000000000001" customHeight="1">
      <c r="E21" s="176" t="s">
        <v>204</v>
      </c>
      <c r="F21" s="186" t="s">
        <v>229</v>
      </c>
      <c r="H21" s="178" t="str">
        <f>IFERROR(IF(COUNT(Government!$AD$13),IF(Government!$AD$13=0,"0",Government!$AD$13),""),"")</f>
        <v/>
      </c>
      <c r="I21" s="178" t="str">
        <f>IFERROR(IF(COUNT(Government!H16),(Government!H16),""),"")</f>
        <v/>
      </c>
      <c r="J21" s="178" t="str">
        <f>IFERROR(IF(COUNT(Government!I16),(Government!I16),""),"")</f>
        <v/>
      </c>
      <c r="K21" s="241" t="str">
        <f>IFERROR(IF(COUNT(Government!J16),(Government!J16),""),"")</f>
        <v/>
      </c>
      <c r="L21" s="178" t="str">
        <f>IFERROR(IF(COUNT(Government!K16),(Government!K16),""),"")</f>
        <v/>
      </c>
      <c r="M21" s="228" t="str">
        <f>+IFERROR(IF(COUNT(L21),ROUND(L21/'Shareholding Pattern'!$L$78*100,2),""),0)</f>
        <v/>
      </c>
      <c r="N21" s="230" t="str">
        <f>IFERROR(IF(COUNT(Government!M16),(Government!M16),""),"")</f>
        <v/>
      </c>
      <c r="O21" s="229" t="str">
        <f>IFERROR(IF(COUNT(Government!N16),(Government!N16),""),"")</f>
        <v/>
      </c>
      <c r="P21" s="178" t="str">
        <f>IFERROR(IF(COUNT(Government!O16),(Government!O16),""),"")</f>
        <v/>
      </c>
      <c r="Q21" s="269" t="str">
        <f>IFERROR(IF(COUNT(Government!P16),(Government!P16),""),0)</f>
        <v/>
      </c>
      <c r="R21" s="178" t="str">
        <f>IFERROR(IF(COUNT(Government!Q16),(Government!Q16),""),"")</f>
        <v/>
      </c>
      <c r="S21" s="178" t="str">
        <f>IFERROR(IF(COUNT(Government!R16),(Government!R16),""),"")</f>
        <v/>
      </c>
      <c r="T21" s="178" t="str">
        <f>IFERROR(IF(COUNT(Government!S16),(Government!S16),""),"")</f>
        <v/>
      </c>
      <c r="U21" s="259" t="str">
        <f>+IFERROR(IF(COUNT(L21,T21),ROUND(SUM(L21,T21)/SUM('Shareholding Pattern'!$L$78,'Shareholding Pattern'!$T$78)*100,2),""),0)</f>
        <v/>
      </c>
      <c r="V21" s="260" t="str">
        <f>IFERROR(IF(COUNT(Government!U16),(Government!U16),""),"")</f>
        <v/>
      </c>
      <c r="W21" s="261" t="str">
        <f t="shared" si="3"/>
        <v/>
      </c>
      <c r="X21" s="260" t="str">
        <f>IFERROR(IF(COUNT(Government!W16),(Government!W16),""),"")</f>
        <v/>
      </c>
      <c r="Y21" s="259" t="str">
        <f t="shared" si="4"/>
        <v/>
      </c>
      <c r="Z21" s="178" t="str">
        <f>IFERROR(IF(COUNT(Government!Y16),(Government!Y16),""),"")</f>
        <v/>
      </c>
      <c r="AA21" s="502"/>
      <c r="AB21" s="503"/>
      <c r="AC21" s="504"/>
      <c r="AH21" t="s">
        <v>229</v>
      </c>
      <c r="AR21" t="s">
        <v>237</v>
      </c>
      <c r="AX21" t="s">
        <v>238</v>
      </c>
      <c r="AZ21" t="s">
        <v>239</v>
      </c>
      <c r="BF21" t="s">
        <v>240</v>
      </c>
    </row>
    <row r="22" spans="5:58" ht="20.100000000000001" customHeight="1">
      <c r="E22" s="176" t="s">
        <v>210</v>
      </c>
      <c r="F22" s="186" t="s">
        <v>234</v>
      </c>
      <c r="H22" s="178" t="str">
        <f>IFERROR(IF(COUNT(Institutions!$AD$13),IF(Institutions!$AD$13=0,"0",Institutions!$AD$13),""),"")</f>
        <v/>
      </c>
      <c r="I22" s="178" t="str">
        <f>IFERROR(IF(COUNT(Institutions!H16),(Institutions!H16),""),"")</f>
        <v/>
      </c>
      <c r="J22" s="178" t="str">
        <f>IFERROR(IF(COUNT(Institutions!I16),(Institutions!I16),""),"")</f>
        <v/>
      </c>
      <c r="K22" s="241" t="str">
        <f>IFERROR(IF(COUNT(Institutions!J16),(Institutions!J16),""),"")</f>
        <v/>
      </c>
      <c r="L22" s="178" t="str">
        <f>IFERROR(IF(COUNT(Institutions!K16),(Institutions!K16),""),"")</f>
        <v/>
      </c>
      <c r="M22" s="228" t="str">
        <f>+IFERROR(IF(COUNT(L22),ROUND(L22/'Shareholding Pattern'!$L$78*100,2),""),0)</f>
        <v/>
      </c>
      <c r="N22" s="230" t="str">
        <f>IFERROR(IF(COUNT(Institutions!M16),(Institutions!M16),""),"")</f>
        <v/>
      </c>
      <c r="O22" s="229" t="str">
        <f>IFERROR(IF(COUNT(Institutions!N16),(Institutions!N16),""),"")</f>
        <v/>
      </c>
      <c r="P22" s="178" t="str">
        <f>IFERROR(IF(COUNT(Institutions!O16),(Institutions!O16),""),"")</f>
        <v/>
      </c>
      <c r="Q22" s="269" t="str">
        <f>IFERROR(IF(COUNT(Institutions!P16),(Institutions!P16),""),0)</f>
        <v/>
      </c>
      <c r="R22" s="178" t="str">
        <f>IFERROR(IF(COUNT(Institutions!Q16),(Institutions!Q16),""),"")</f>
        <v/>
      </c>
      <c r="S22" s="178" t="str">
        <f>IFERROR(IF(COUNT(Institutions!R16),(Institutions!R16),""),"")</f>
        <v/>
      </c>
      <c r="T22" s="178" t="str">
        <f>IFERROR(IF(COUNT(Institutions!S16),(Institutions!S16),""),"")</f>
        <v/>
      </c>
      <c r="U22" s="259" t="str">
        <f>+IFERROR(IF(COUNT(L22,T22),ROUND(SUM(L22,T22)/SUM('Shareholding Pattern'!$L$78,'Shareholding Pattern'!$T$78)*100,2),""),0)</f>
        <v/>
      </c>
      <c r="V22" s="260" t="str">
        <f>IFERROR(IF(COUNT(Institutions!U16),(Institutions!U16),""),"")</f>
        <v/>
      </c>
      <c r="W22" s="261" t="str">
        <f t="shared" si="3"/>
        <v/>
      </c>
      <c r="X22" s="260" t="str">
        <f>IFERROR(IF(COUNT(Institutions!W16),(Institutions!W16),""),"")</f>
        <v/>
      </c>
      <c r="Y22" s="259" t="str">
        <f t="shared" si="4"/>
        <v/>
      </c>
      <c r="Z22" s="178" t="str">
        <f>IFERROR(IF(COUNT(Institutions!Y16),(Institutions!Y16),""),"")</f>
        <v/>
      </c>
      <c r="AA22" s="502"/>
      <c r="AB22" s="503"/>
      <c r="AC22" s="504"/>
      <c r="AH22" t="s">
        <v>234</v>
      </c>
      <c r="AR22" t="s">
        <v>241</v>
      </c>
      <c r="AX22" t="s">
        <v>242</v>
      </c>
      <c r="AZ22" t="s">
        <v>243</v>
      </c>
      <c r="BF22" t="s">
        <v>244</v>
      </c>
    </row>
    <row r="23" spans="5:58" ht="20.100000000000001" customHeight="1">
      <c r="E23" s="176" t="s">
        <v>216</v>
      </c>
      <c r="F23" s="186" t="s">
        <v>245</v>
      </c>
      <c r="H23" s="178" t="str">
        <f>IFERROR(IF(COUNT(FPIPromoter!$AD$13),IF(FPIPromoter!$AD$13=0,"0",FPIPromoter!$AD$13),""),"")</f>
        <v/>
      </c>
      <c r="I23" s="178" t="str">
        <f>IFERROR(IF(COUNT(FPIPromoter!H16),(FPIPromoter!H16),""),"")</f>
        <v/>
      </c>
      <c r="J23" s="178" t="str">
        <f>IFERROR(IF(COUNT(FPIPromoter!I16),(FPIPromoter!I16),""),"")</f>
        <v/>
      </c>
      <c r="K23" s="241" t="str">
        <f>IFERROR(IF(COUNT(FPIPromoter!J16),(FPIPromoter!J16),""),"")</f>
        <v/>
      </c>
      <c r="L23" s="178" t="str">
        <f>IFERROR(IF(COUNT(FPIPromoter!K16),(FPIPromoter!K16),""),"")</f>
        <v/>
      </c>
      <c r="M23" s="228" t="str">
        <f>+IFERROR(IF(COUNT(L23),ROUND(L23/'Shareholding Pattern'!$L$78*100,2),""),0)</f>
        <v/>
      </c>
      <c r="N23" s="230" t="str">
        <f>IFERROR(IF(COUNT(FPIPromoter!M16),(FPIPromoter!M16),""),"")</f>
        <v/>
      </c>
      <c r="O23" s="229" t="str">
        <f>IFERROR(IF(COUNT(FPIPromoter!N16),(FPIPromoter!N16),""),"")</f>
        <v/>
      </c>
      <c r="P23" s="178" t="str">
        <f>IFERROR(IF(COUNT(FPIPromoter!O16),(FPIPromoter!O16),""),"")</f>
        <v/>
      </c>
      <c r="Q23" s="269" t="str">
        <f>IFERROR(IF(COUNT(FPIPromoter!P16),(FPIPromoter!P16),""),0)</f>
        <v/>
      </c>
      <c r="R23" s="178" t="str">
        <f>IFERROR(IF(COUNT(FPIPromoter!Q16),(FPIPromoter!Q16),""),"")</f>
        <v/>
      </c>
      <c r="S23" s="178" t="str">
        <f>IFERROR(IF(COUNT(FPIPromoter!R16),(FPIPromoter!R16),""),"")</f>
        <v/>
      </c>
      <c r="T23" s="178" t="str">
        <f>IFERROR(IF(COUNT(FPIPromoter!S16),(FPIPromoter!S16),""),"")</f>
        <v/>
      </c>
      <c r="U23" s="259" t="str">
        <f>+IFERROR(IF(COUNT(L23,T23),ROUND(SUM(L23,T23)/SUM('Shareholding Pattern'!$L$78,'Shareholding Pattern'!$T$78)*100,2),""),0)</f>
        <v/>
      </c>
      <c r="V23" s="260" t="str">
        <f>IFERROR(IF(COUNT(FPIPromoter!U16),(FPIPromoter!U16),""),"")</f>
        <v/>
      </c>
      <c r="W23" s="261" t="str">
        <f t="shared" si="3"/>
        <v/>
      </c>
      <c r="X23" s="260" t="str">
        <f>IFERROR(IF(COUNT(FPIPromoter!W16),(FPIPromoter!W16),""),"")</f>
        <v/>
      </c>
      <c r="Y23" s="259" t="str">
        <f t="shared" si="4"/>
        <v/>
      </c>
      <c r="Z23" s="178" t="str">
        <f>IFERROR(IF(COUNT(FPIPromoter!Y16),(FPIPromoter!Y16),""),"")</f>
        <v/>
      </c>
      <c r="AA23" s="502"/>
      <c r="AB23" s="503"/>
      <c r="AC23" s="504"/>
      <c r="AH23" t="s">
        <v>238</v>
      </c>
      <c r="AR23" t="s">
        <v>246</v>
      </c>
    </row>
    <row r="24" spans="5:58" ht="20.100000000000001" customHeight="1">
      <c r="E24" s="187" t="s">
        <v>247</v>
      </c>
      <c r="F24" s="188" t="s">
        <v>217</v>
      </c>
      <c r="H24" s="189" t="str">
        <f>IFERROR(IF(COUNT(OtherForeign!$AG$13),IF(OtherForeign!$AG$13=0,"0",OtherForeign!$AG$13),""),"")</f>
        <v/>
      </c>
      <c r="I24" s="189" t="str">
        <f>IFERROR(IF(COUNT(OtherForeign!J16),(OtherForeign!J16),""),"")</f>
        <v/>
      </c>
      <c r="J24" s="189" t="str">
        <f>IFERROR(IF(COUNT(OtherForeign!K16),(OtherForeign!K16),""),"")</f>
        <v/>
      </c>
      <c r="K24" s="242" t="str">
        <f>IFERROR(IF(COUNT(OtherForeign!L16),(OtherForeign!L16),""),"")</f>
        <v/>
      </c>
      <c r="L24" s="189" t="str">
        <f>IFERROR(IF(COUNT(OtherForeign!M16),(OtherForeign!M16),""),"")</f>
        <v/>
      </c>
      <c r="M24" s="234" t="str">
        <f>+IFERROR(IF(COUNT(L24),ROUND(L24/'Shareholding Pattern'!$L$78*100,2),""),0)</f>
        <v/>
      </c>
      <c r="N24" s="230" t="str">
        <f>IFERROR(IF(COUNT(OtherForeign!O16),(OtherForeign!O16),""),"")</f>
        <v/>
      </c>
      <c r="O24" s="229" t="str">
        <f>IFERROR(IF(COUNT(OtherForeign!P16),(OtherForeign!P16),""),"")</f>
        <v/>
      </c>
      <c r="P24" s="189" t="str">
        <f>IFERROR(IF(COUNT(OtherForeign!Q16),(OtherForeign!Q16),""),"")</f>
        <v/>
      </c>
      <c r="Q24" s="270" t="str">
        <f>IFERROR(IF(COUNT(OtherForeign!R16),(OtherForeign!R16),""),0)</f>
        <v/>
      </c>
      <c r="R24" s="189" t="str">
        <f>IFERROR(IF(COUNT(OtherForeign!S16),(OtherForeign!S16),""),"")</f>
        <v/>
      </c>
      <c r="S24" s="189" t="str">
        <f>IFERROR(IF(COUNT(OtherForeign!T16),(OtherForeign!T16),""),"")</f>
        <v/>
      </c>
      <c r="T24" s="189" t="str">
        <f>IFERROR(IF(COUNT(OtherForeign!U16),(OtherForeign!U16),""),"")</f>
        <v/>
      </c>
      <c r="U24" s="262" t="str">
        <f>+IFERROR(IF(COUNT(L24,T24),ROUND(SUM(L24,T24)/SUM('Shareholding Pattern'!$L$78,'Shareholding Pattern'!$T$78)*100,2),""),0)</f>
        <v/>
      </c>
      <c r="V24" s="260" t="str">
        <f>IFERROR(IF(COUNT(OtherForeign!W16),(OtherForeign!W16),""),"")</f>
        <v/>
      </c>
      <c r="W24" s="263" t="str">
        <f t="shared" si="3"/>
        <v/>
      </c>
      <c r="X24" s="260" t="str">
        <f>IFERROR(IF(COUNT(OtherForeign!Y16),(OtherForeign!Y16),""),"")</f>
        <v/>
      </c>
      <c r="Y24" s="262" t="str">
        <f t="shared" si="4"/>
        <v/>
      </c>
      <c r="Z24" s="189" t="str">
        <f>IFERROR(IF(COUNT(OtherForeign!AA16),(OtherForeign!AA16),""),"")</f>
        <v/>
      </c>
      <c r="AA24" s="502"/>
      <c r="AB24" s="503"/>
      <c r="AC24" s="504"/>
      <c r="AH24" t="s">
        <v>242</v>
      </c>
      <c r="AR24" t="s">
        <v>248</v>
      </c>
    </row>
    <row r="25" spans="5:58" ht="20.100000000000001" customHeight="1">
      <c r="E25" s="472" t="s">
        <v>249</v>
      </c>
      <c r="F25" s="472"/>
      <c r="G25" s="472"/>
      <c r="H25" s="190" t="str">
        <f>+IFERROR(IF(COUNT(H20:H24),ROUND(SUM(H20:H24),0),""),"")</f>
        <v/>
      </c>
      <c r="I25" s="190" t="str">
        <f t="shared" ref="I25:Z25" si="5">+IFERROR(IF(COUNT(I20:I24),ROUND(SUM(I20:I24),0),""),"")</f>
        <v/>
      </c>
      <c r="J25" s="190" t="str">
        <f t="shared" si="5"/>
        <v/>
      </c>
      <c r="K25" s="243" t="str">
        <f t="shared" si="5"/>
        <v/>
      </c>
      <c r="L25" s="190" t="str">
        <f t="shared" si="5"/>
        <v/>
      </c>
      <c r="M25" s="236" t="str">
        <f>+IFERROR(IF(COUNT(L25),ROUND(L25/'Shareholding Pattern'!$L$78*100,2),""),0)</f>
        <v/>
      </c>
      <c r="N25" s="244" t="str">
        <f t="shared" si="5"/>
        <v/>
      </c>
      <c r="O25" s="244" t="str">
        <f t="shared" si="5"/>
        <v/>
      </c>
      <c r="P25" s="190" t="str">
        <f t="shared" si="5"/>
        <v/>
      </c>
      <c r="Q25" s="264" t="str">
        <f>IFERROR(IF(COUNT(P25),ROUND(P25/$P$79*100,2),""),0)</f>
        <v/>
      </c>
      <c r="R25" s="271" t="str">
        <f t="shared" si="5"/>
        <v/>
      </c>
      <c r="S25" s="271" t="str">
        <f t="shared" si="5"/>
        <v/>
      </c>
      <c r="T25" s="190" t="str">
        <f t="shared" si="5"/>
        <v/>
      </c>
      <c r="U25" s="265" t="str">
        <f>+IFERROR(IF(COUNT(L25,T25),ROUND(SUM(L25,T25)/SUM('Shareholding Pattern'!$L$78,'Shareholding Pattern'!$T$78)*100,2),""),0)</f>
        <v/>
      </c>
      <c r="V25" s="190" t="str">
        <f t="shared" si="5"/>
        <v/>
      </c>
      <c r="W25" s="124" t="str">
        <f t="shared" si="3"/>
        <v/>
      </c>
      <c r="X25" s="86" t="str">
        <f t="shared" si="5"/>
        <v/>
      </c>
      <c r="Y25" s="283" t="str">
        <f t="shared" si="4"/>
        <v/>
      </c>
      <c r="Z25" s="190" t="str">
        <f t="shared" si="5"/>
        <v/>
      </c>
      <c r="AA25" s="505"/>
      <c r="AB25" s="506"/>
      <c r="AC25" s="507"/>
      <c r="AR25" t="s">
        <v>250</v>
      </c>
    </row>
    <row r="26" spans="5:58" ht="36.75" customHeight="1">
      <c r="E26" s="473" t="s">
        <v>251</v>
      </c>
      <c r="F26" s="473"/>
      <c r="G26" s="473"/>
      <c r="H26" s="190">
        <f t="shared" ref="H26:Z26" si="6">+IFERROR(IF(COUNT(H18,H25),ROUND(SUM(H18,H25),0),""),"")</f>
        <v>2</v>
      </c>
      <c r="I26" s="190">
        <f t="shared" si="6"/>
        <v>2915950</v>
      </c>
      <c r="J26" s="190" t="str">
        <f t="shared" si="6"/>
        <v/>
      </c>
      <c r="K26" s="243" t="str">
        <f t="shared" si="6"/>
        <v/>
      </c>
      <c r="L26" s="190">
        <f t="shared" si="6"/>
        <v>2915950</v>
      </c>
      <c r="M26" s="236">
        <f>+IFERROR(IF(COUNT(L26),ROUND(L26/'Shareholding Pattern'!$L$78*100,2),""),0)</f>
        <v>73.22</v>
      </c>
      <c r="N26" s="244">
        <f t="shared" si="6"/>
        <v>2915950</v>
      </c>
      <c r="O26" s="244" t="str">
        <f t="shared" si="6"/>
        <v/>
      </c>
      <c r="P26" s="190">
        <f t="shared" si="6"/>
        <v>2915950</v>
      </c>
      <c r="Q26" s="264">
        <f>IFERROR(IF(COUNT(P26),ROUND(P26/$P$79*100,2),""),0)</f>
        <v>73.22</v>
      </c>
      <c r="R26" s="271" t="str">
        <f t="shared" si="6"/>
        <v/>
      </c>
      <c r="S26" s="271" t="str">
        <f t="shared" si="6"/>
        <v/>
      </c>
      <c r="T26" s="190" t="str">
        <f t="shared" si="6"/>
        <v/>
      </c>
      <c r="U26" s="265">
        <f>+IFERROR(IF(COUNT(L26,T26),ROUND(SUM(L26,T26)/SUM('Shareholding Pattern'!$L$78,'Shareholding Pattern'!$T$78)*100,2),""),0)</f>
        <v>73.22</v>
      </c>
      <c r="V26" s="190" t="str">
        <f t="shared" si="6"/>
        <v/>
      </c>
      <c r="W26" s="124" t="str">
        <f t="shared" si="3"/>
        <v/>
      </c>
      <c r="X26" s="190" t="str">
        <f t="shared" si="6"/>
        <v/>
      </c>
      <c r="Y26" s="283" t="str">
        <f t="shared" si="4"/>
        <v/>
      </c>
      <c r="Z26" s="190">
        <f t="shared" si="6"/>
        <v>2915950</v>
      </c>
      <c r="AA26" s="527"/>
      <c r="AB26" s="528"/>
      <c r="AC26" s="529"/>
      <c r="AR26" t="s">
        <v>252</v>
      </c>
    </row>
    <row r="27" spans="5:58" ht="33" customHeight="1">
      <c r="E27" s="191"/>
      <c r="F27" s="192" t="s">
        <v>253</v>
      </c>
      <c r="M27"/>
      <c r="N27"/>
      <c r="O27"/>
      <c r="Q27"/>
      <c r="U27"/>
      <c r="V27"/>
      <c r="W27"/>
      <c r="X27"/>
      <c r="Y27"/>
    </row>
    <row r="28" spans="5:58" ht="31.5" customHeight="1">
      <c r="E28" s="193" t="s">
        <v>254</v>
      </c>
      <c r="F28" s="194" t="s">
        <v>255</v>
      </c>
      <c r="G28" s="195"/>
      <c r="H28" s="196" t="s">
        <v>256</v>
      </c>
      <c r="I28" s="245"/>
      <c r="J28" s="245"/>
      <c r="K28" s="195"/>
      <c r="L28" s="195"/>
      <c r="M28" s="195"/>
      <c r="N28" s="195"/>
      <c r="O28" s="195"/>
      <c r="P28" s="245"/>
      <c r="Q28" s="195"/>
      <c r="R28" s="245"/>
      <c r="S28" s="245"/>
      <c r="T28" s="245"/>
      <c r="U28" s="195"/>
      <c r="V28" s="195"/>
      <c r="W28" s="195"/>
      <c r="X28" s="195"/>
      <c r="Y28" s="195"/>
      <c r="Z28" s="285"/>
      <c r="AA28" s="285"/>
      <c r="AB28" s="285"/>
      <c r="AC28" s="286"/>
    </row>
    <row r="29" spans="5:58" ht="20.100000000000001" customHeight="1">
      <c r="E29" s="197" t="s">
        <v>196</v>
      </c>
      <c r="F29" s="474" t="s">
        <v>257</v>
      </c>
      <c r="G29" s="475"/>
      <c r="H29" s="475"/>
      <c r="I29" s="475"/>
      <c r="J29" s="475"/>
      <c r="K29" s="475"/>
      <c r="L29" s="475"/>
      <c r="M29" s="475"/>
      <c r="N29" s="475"/>
      <c r="O29" s="475"/>
      <c r="P29" s="475"/>
      <c r="Q29" s="475"/>
      <c r="R29" s="475"/>
      <c r="S29" s="475"/>
      <c r="T29" s="475"/>
      <c r="U29" s="475"/>
      <c r="V29" s="475"/>
      <c r="W29" s="475"/>
      <c r="X29" s="475"/>
      <c r="Y29" s="475"/>
      <c r="Z29" s="475"/>
      <c r="AA29" s="475"/>
      <c r="AB29" s="475"/>
      <c r="AC29" s="476"/>
    </row>
    <row r="30" spans="5:58" ht="20.100000000000001" customHeight="1">
      <c r="E30" s="176" t="s">
        <v>198</v>
      </c>
      <c r="F30" s="198" t="s">
        <v>258</v>
      </c>
      <c r="H30" s="199"/>
      <c r="I30" s="199"/>
      <c r="J30" s="199"/>
      <c r="K30" s="246"/>
      <c r="L30" s="247" t="str">
        <f>+IFERROR(IF(COUNT(I30:K30),ROUND(SUM(I30:K30),0),""),"")</f>
        <v/>
      </c>
      <c r="M30" s="248" t="str">
        <f>+IFERROR(IF(COUNT(L30),ROUND(L30/'Shareholding Pattern'!$L$78*100,2),""),"")</f>
        <v/>
      </c>
      <c r="N30" s="249"/>
      <c r="O30" s="246"/>
      <c r="P30" s="178" t="str">
        <f>+IFERROR(IF(COUNT(N30:O30),ROUND(SUM(N30:O30),0),""),"")</f>
        <v/>
      </c>
      <c r="Q30" s="269" t="str">
        <f>+IFERROR(IF(COUNT(P30),ROUND(P30/'Shareholding Pattern'!$P$79*100,2),""),"")</f>
        <v/>
      </c>
      <c r="R30" s="199"/>
      <c r="S30" s="199"/>
      <c r="T30" s="178" t="str">
        <f>+IFERROR(IF(COUNT(R30:S30),ROUND(SUM(R30:S30),0),""),"")</f>
        <v/>
      </c>
      <c r="U30" s="272" t="str">
        <f>+IFERROR(IF(COUNT(L30,T30),ROUND(SUM(L30,T30)/SUM('Shareholding Pattern'!$L$78,'Shareholding Pattern'!$T$78)*100,2),""),"")</f>
        <v/>
      </c>
      <c r="V30" s="246"/>
      <c r="W30" s="261" t="str">
        <f t="shared" ref="W30:W50" si="7">+IFERROR(IF(COUNT(V30),ROUND(SUM(V30)/SUM(L30)*100,2),""),0)</f>
        <v/>
      </c>
      <c r="X30" s="512"/>
      <c r="Y30" s="513"/>
      <c r="Z30" s="199"/>
      <c r="AA30" s="199"/>
      <c r="AB30" s="199"/>
      <c r="AC30" s="199"/>
      <c r="AH30" t="s">
        <v>259</v>
      </c>
      <c r="AR30" t="s">
        <v>260</v>
      </c>
      <c r="AX30" t="s">
        <v>259</v>
      </c>
      <c r="AZ30" t="s">
        <v>261</v>
      </c>
      <c r="BF30" t="s">
        <v>262</v>
      </c>
    </row>
    <row r="31" spans="5:58" ht="20.100000000000001" customHeight="1">
      <c r="E31" s="176" t="s">
        <v>204</v>
      </c>
      <c r="F31" s="186" t="s">
        <v>263</v>
      </c>
      <c r="H31" s="199"/>
      <c r="I31" s="199"/>
      <c r="J31" s="199"/>
      <c r="K31" s="246"/>
      <c r="L31" s="178" t="str">
        <f t="shared" ref="L31:L49" si="8">+IFERROR(IF(COUNT(I31:K31),ROUND(SUM(I31:K31),0),""),"")</f>
        <v/>
      </c>
      <c r="M31" s="248" t="str">
        <f>+IFERROR(IF(COUNT(L31),ROUND(L31/'Shareholding Pattern'!$L$78*100,2),""),"")</f>
        <v/>
      </c>
      <c r="N31" s="249"/>
      <c r="O31" s="246"/>
      <c r="P31" s="178" t="str">
        <f t="shared" ref="P31:P50" si="9">+IFERROR(IF(COUNT(N31:O31),ROUND(SUM(N31:O31),0),""),"")</f>
        <v/>
      </c>
      <c r="Q31" s="269" t="str">
        <f>+IFERROR(IF(COUNT(P31),ROUND(P31/'Shareholding Pattern'!$P$79*100,2),""),"")</f>
        <v/>
      </c>
      <c r="R31" s="199"/>
      <c r="S31" s="199"/>
      <c r="T31" s="178" t="str">
        <f t="shared" ref="T31:T50" si="10">+IFERROR(IF(COUNT(R31:S31),ROUND(SUM(R31:S31),0),""),"")</f>
        <v/>
      </c>
      <c r="U31" s="272" t="str">
        <f>+IFERROR(IF(COUNT(L31,T31),ROUND(SUM(L31,T31)/SUM('Shareholding Pattern'!$L$78,'Shareholding Pattern'!$T$78)*100,2),""),"")</f>
        <v/>
      </c>
      <c r="V31" s="246"/>
      <c r="W31" s="261" t="str">
        <f t="shared" si="7"/>
        <v/>
      </c>
      <c r="X31" s="514"/>
      <c r="Y31" s="515"/>
      <c r="Z31" s="199"/>
      <c r="AA31" s="199"/>
      <c r="AB31" s="199"/>
      <c r="AC31" s="199"/>
      <c r="AH31" t="s">
        <v>264</v>
      </c>
      <c r="AR31" t="s">
        <v>265</v>
      </c>
      <c r="AX31" t="s">
        <v>264</v>
      </c>
      <c r="AZ31" t="s">
        <v>266</v>
      </c>
      <c r="BF31" t="s">
        <v>267</v>
      </c>
    </row>
    <row r="32" spans="5:58" ht="20.100000000000001" customHeight="1">
      <c r="E32" s="176" t="s">
        <v>210</v>
      </c>
      <c r="F32" s="186" t="s">
        <v>268</v>
      </c>
      <c r="H32" s="199"/>
      <c r="I32" s="199"/>
      <c r="J32" s="199"/>
      <c r="K32" s="246"/>
      <c r="L32" s="178" t="str">
        <f t="shared" si="8"/>
        <v/>
      </c>
      <c r="M32" s="248" t="str">
        <f>+IFERROR(IF(COUNT(L32),ROUND(L32/'Shareholding Pattern'!$L$78*100,2),""),"")</f>
        <v/>
      </c>
      <c r="N32" s="249"/>
      <c r="O32" s="246"/>
      <c r="P32" s="178" t="str">
        <f t="shared" si="9"/>
        <v/>
      </c>
      <c r="Q32" s="269" t="str">
        <f>+IFERROR(IF(COUNT(P32),ROUND(P32/'Shareholding Pattern'!$P$79*100,2),""),"")</f>
        <v/>
      </c>
      <c r="R32" s="199"/>
      <c r="S32" s="199"/>
      <c r="T32" s="178" t="str">
        <f t="shared" si="10"/>
        <v/>
      </c>
      <c r="U32" s="272" t="str">
        <f>+IFERROR(IF(COUNT(L32,T32),ROUND(SUM(L32,T32)/SUM('Shareholding Pattern'!$L$78,'Shareholding Pattern'!$T$78)*100,2),""),"")</f>
        <v/>
      </c>
      <c r="V32" s="246"/>
      <c r="W32" s="261" t="str">
        <f t="shared" si="7"/>
        <v/>
      </c>
      <c r="X32" s="514"/>
      <c r="Y32" s="515"/>
      <c r="Z32" s="199"/>
      <c r="AA32" s="199"/>
      <c r="AB32" s="199"/>
      <c r="AC32" s="199"/>
      <c r="AH32" t="s">
        <v>269</v>
      </c>
      <c r="AR32" t="s">
        <v>270</v>
      </c>
      <c r="AX32" t="s">
        <v>269</v>
      </c>
      <c r="AZ32" t="s">
        <v>271</v>
      </c>
      <c r="BF32" t="s">
        <v>272</v>
      </c>
    </row>
    <row r="33" spans="5:58" ht="20.100000000000001" customHeight="1">
      <c r="E33" s="176" t="s">
        <v>216</v>
      </c>
      <c r="F33" s="186" t="s">
        <v>212</v>
      </c>
      <c r="H33" s="199">
        <v>1</v>
      </c>
      <c r="I33" s="199">
        <v>499300</v>
      </c>
      <c r="J33" s="199"/>
      <c r="K33" s="246"/>
      <c r="L33" s="178">
        <f t="shared" si="8"/>
        <v>499300</v>
      </c>
      <c r="M33" s="248">
        <f>+IFERROR(IF(COUNT(L33),ROUND(L33/'Shareholding Pattern'!$L$78*100,2),""),"")</f>
        <v>12.54</v>
      </c>
      <c r="N33" s="249">
        <v>499300</v>
      </c>
      <c r="O33" s="246"/>
      <c r="P33" s="178">
        <f t="shared" si="9"/>
        <v>499300</v>
      </c>
      <c r="Q33" s="269">
        <f>+IFERROR(IF(COUNT(P33),ROUND(P33/'Shareholding Pattern'!$P$79*100,2),""),"")</f>
        <v>12.54</v>
      </c>
      <c r="R33" s="199"/>
      <c r="S33" s="199"/>
      <c r="T33" s="178" t="str">
        <f t="shared" si="10"/>
        <v/>
      </c>
      <c r="U33" s="272">
        <f>+IFERROR(IF(COUNT(L33,T33),ROUND(SUM(L33,T33)/SUM('Shareholding Pattern'!$L$78,'Shareholding Pattern'!$T$78)*100,2),""),"")</f>
        <v>12.54</v>
      </c>
      <c r="V33" s="246"/>
      <c r="W33" s="261" t="str">
        <f t="shared" si="7"/>
        <v/>
      </c>
      <c r="X33" s="514"/>
      <c r="Y33" s="515"/>
      <c r="Z33" s="199">
        <v>499300</v>
      </c>
      <c r="AA33" s="199">
        <v>0</v>
      </c>
      <c r="AB33" s="199">
        <v>0</v>
      </c>
      <c r="AC33" s="199">
        <v>0</v>
      </c>
      <c r="AH33" t="s">
        <v>273</v>
      </c>
      <c r="AR33" t="s">
        <v>274</v>
      </c>
      <c r="AX33" t="s">
        <v>273</v>
      </c>
      <c r="AZ33" t="s">
        <v>275</v>
      </c>
      <c r="BF33" t="s">
        <v>276</v>
      </c>
    </row>
    <row r="34" spans="5:58" ht="20.100000000000001" customHeight="1">
      <c r="E34" s="176" t="s">
        <v>247</v>
      </c>
      <c r="F34" s="186" t="s">
        <v>277</v>
      </c>
      <c r="H34" s="199"/>
      <c r="I34" s="199"/>
      <c r="J34" s="199"/>
      <c r="K34" s="246"/>
      <c r="L34" s="178" t="str">
        <f t="shared" si="8"/>
        <v/>
      </c>
      <c r="M34" s="248" t="str">
        <f>+IFERROR(IF(COUNT(L34),ROUND(L34/'Shareholding Pattern'!$L$78*100,2),""),"")</f>
        <v/>
      </c>
      <c r="N34" s="249"/>
      <c r="O34" s="246"/>
      <c r="P34" s="178" t="str">
        <f t="shared" si="9"/>
        <v/>
      </c>
      <c r="Q34" s="269" t="str">
        <f>+IFERROR(IF(COUNT(P34),ROUND(P34/'Shareholding Pattern'!$P$79*100,2),""),"")</f>
        <v/>
      </c>
      <c r="R34" s="199"/>
      <c r="S34" s="199"/>
      <c r="T34" s="178" t="str">
        <f t="shared" si="10"/>
        <v/>
      </c>
      <c r="U34" s="272" t="str">
        <f>+IFERROR(IF(COUNT(L34,T34),ROUND(SUM(L34,T34)/SUM('Shareholding Pattern'!$L$78,'Shareholding Pattern'!$T$78)*100,2),""),"")</f>
        <v/>
      </c>
      <c r="V34" s="246"/>
      <c r="W34" s="261" t="str">
        <f t="shared" si="7"/>
        <v/>
      </c>
      <c r="X34" s="514"/>
      <c r="Y34" s="515"/>
      <c r="Z34" s="199"/>
      <c r="AA34" s="199"/>
      <c r="AB34" s="199"/>
      <c r="AC34" s="199"/>
      <c r="AH34" t="s">
        <v>278</v>
      </c>
      <c r="AR34" t="s">
        <v>279</v>
      </c>
      <c r="AX34" t="s">
        <v>278</v>
      </c>
      <c r="AZ34" t="s">
        <v>280</v>
      </c>
      <c r="BF34" t="s">
        <v>281</v>
      </c>
    </row>
    <row r="35" spans="5:58" ht="20.100000000000001" customHeight="1">
      <c r="E35" s="176" t="s">
        <v>282</v>
      </c>
      <c r="F35" s="186" t="s">
        <v>283</v>
      </c>
      <c r="H35" s="199"/>
      <c r="I35" s="199"/>
      <c r="J35" s="199"/>
      <c r="K35" s="246"/>
      <c r="L35" s="178" t="str">
        <f t="shared" si="8"/>
        <v/>
      </c>
      <c r="M35" s="248" t="str">
        <f>+IFERROR(IF(COUNT(L35),ROUND(L35/'Shareholding Pattern'!$L$78*100,2),""),"")</f>
        <v/>
      </c>
      <c r="N35" s="249"/>
      <c r="O35" s="246"/>
      <c r="P35" s="178" t="str">
        <f t="shared" si="9"/>
        <v/>
      </c>
      <c r="Q35" s="269" t="str">
        <f>+IFERROR(IF(COUNT(P35),ROUND(P35/'Shareholding Pattern'!$P$79*100,2),""),"")</f>
        <v/>
      </c>
      <c r="R35" s="199"/>
      <c r="S35" s="199"/>
      <c r="T35" s="178" t="str">
        <f t="shared" si="10"/>
        <v/>
      </c>
      <c r="U35" s="272" t="str">
        <f>+IFERROR(IF(COUNT(L35,T35),ROUND(SUM(L35,T35)/SUM('Shareholding Pattern'!$L$78,'Shareholding Pattern'!$T$78)*100,2),""),"")</f>
        <v/>
      </c>
      <c r="V35" s="246"/>
      <c r="W35" s="261" t="str">
        <f t="shared" si="7"/>
        <v/>
      </c>
      <c r="X35" s="514"/>
      <c r="Y35" s="515"/>
      <c r="Z35" s="199"/>
      <c r="AA35" s="199"/>
      <c r="AB35" s="199"/>
      <c r="AC35" s="199"/>
      <c r="AH35" t="s">
        <v>284</v>
      </c>
      <c r="AR35" t="s">
        <v>285</v>
      </c>
      <c r="AX35" t="s">
        <v>284</v>
      </c>
      <c r="AZ35" t="s">
        <v>286</v>
      </c>
      <c r="BF35" t="s">
        <v>287</v>
      </c>
    </row>
    <row r="36" spans="5:58" ht="20.100000000000001" customHeight="1">
      <c r="E36" s="176" t="s">
        <v>288</v>
      </c>
      <c r="F36" s="200" t="s">
        <v>289</v>
      </c>
      <c r="H36" s="199"/>
      <c r="I36" s="199"/>
      <c r="J36" s="199"/>
      <c r="K36" s="246"/>
      <c r="L36" s="178" t="str">
        <f t="shared" si="8"/>
        <v/>
      </c>
      <c r="M36" s="248" t="str">
        <f>+IFERROR(IF(COUNT(L36),ROUND(L36/'Shareholding Pattern'!$L$78*100,2),""),"")</f>
        <v/>
      </c>
      <c r="N36" s="249"/>
      <c r="O36" s="246"/>
      <c r="P36" s="178" t="str">
        <f t="shared" si="9"/>
        <v/>
      </c>
      <c r="Q36" s="269" t="str">
        <f>+IFERROR(IF(COUNT(P36),ROUND(P36/'Shareholding Pattern'!$P$79*100,2),""),"")</f>
        <v/>
      </c>
      <c r="R36" s="199"/>
      <c r="S36" s="199"/>
      <c r="T36" s="178" t="str">
        <f t="shared" si="10"/>
        <v/>
      </c>
      <c r="U36" s="272" t="str">
        <f>+IFERROR(IF(COUNT(L36,T36),ROUND(SUM(L36,T36)/SUM('Shareholding Pattern'!$L$78,'Shareholding Pattern'!$T$78)*100,2),""),"")</f>
        <v/>
      </c>
      <c r="V36" s="246"/>
      <c r="W36" s="261" t="str">
        <f t="shared" si="7"/>
        <v/>
      </c>
      <c r="X36" s="514"/>
      <c r="Y36" s="515"/>
      <c r="Z36" s="199"/>
      <c r="AA36" s="199"/>
      <c r="AB36" s="199"/>
      <c r="AC36" s="199"/>
      <c r="AH36" t="s">
        <v>290</v>
      </c>
      <c r="AR36" t="s">
        <v>291</v>
      </c>
      <c r="AX36" t="s">
        <v>290</v>
      </c>
      <c r="AZ36" t="s">
        <v>292</v>
      </c>
      <c r="BF36" t="s">
        <v>293</v>
      </c>
    </row>
    <row r="37" spans="5:58" ht="20.100000000000001" customHeight="1">
      <c r="E37" s="176" t="s">
        <v>294</v>
      </c>
      <c r="F37" s="201" t="s">
        <v>295</v>
      </c>
      <c r="H37" s="199"/>
      <c r="I37" s="199"/>
      <c r="J37" s="199"/>
      <c r="K37" s="246"/>
      <c r="L37" s="178" t="str">
        <f t="shared" si="8"/>
        <v/>
      </c>
      <c r="M37" s="248" t="str">
        <f>+IFERROR(IF(COUNT(L37),ROUND(L37/'Shareholding Pattern'!$L$78*100,2),""),"")</f>
        <v/>
      </c>
      <c r="N37" s="249"/>
      <c r="O37" s="246"/>
      <c r="P37" s="178" t="str">
        <f t="shared" si="9"/>
        <v/>
      </c>
      <c r="Q37" s="269" t="str">
        <f>+IFERROR(IF(COUNT(P37),ROUND(P37/'Shareholding Pattern'!$P$79*100,2),""),"")</f>
        <v/>
      </c>
      <c r="R37" s="199"/>
      <c r="S37" s="199"/>
      <c r="T37" s="178" t="str">
        <f t="shared" si="10"/>
        <v/>
      </c>
      <c r="U37" s="272" t="str">
        <f>+IFERROR(IF(COUNT(L37,T37),ROUND(SUM(L37,T37)/SUM('Shareholding Pattern'!$L$78,'Shareholding Pattern'!$T$78)*100,2),""),"")</f>
        <v/>
      </c>
      <c r="V37" s="246"/>
      <c r="W37" s="261" t="str">
        <f t="shared" si="7"/>
        <v/>
      </c>
      <c r="X37" s="514"/>
      <c r="Y37" s="515"/>
      <c r="Z37" s="199"/>
      <c r="AA37" s="199"/>
      <c r="AB37" s="199"/>
      <c r="AC37" s="199"/>
      <c r="AH37" t="s">
        <v>296</v>
      </c>
      <c r="AR37" t="s">
        <v>297</v>
      </c>
      <c r="AX37" t="s">
        <v>296</v>
      </c>
      <c r="AZ37" t="s">
        <v>298</v>
      </c>
      <c r="BF37" t="s">
        <v>299</v>
      </c>
    </row>
    <row r="38" spans="5:58" ht="20.100000000000001" customHeight="1">
      <c r="E38" s="202" t="s">
        <v>300</v>
      </c>
      <c r="F38" s="186" t="s">
        <v>301</v>
      </c>
      <c r="H38" s="199"/>
      <c r="I38" s="199"/>
      <c r="J38" s="199"/>
      <c r="K38" s="246"/>
      <c r="L38" s="178" t="str">
        <f t="shared" si="8"/>
        <v/>
      </c>
      <c r="M38" s="248" t="str">
        <f>+IFERROR(IF(COUNT(L38),ROUND(L38/'Shareholding Pattern'!$L$78*100,2),""),"")</f>
        <v/>
      </c>
      <c r="N38" s="249"/>
      <c r="O38" s="246"/>
      <c r="P38" s="178" t="str">
        <f t="shared" si="9"/>
        <v/>
      </c>
      <c r="Q38" s="269" t="str">
        <f>+IFERROR(IF(COUNT(P38),ROUND(P38/'Shareholding Pattern'!$P$79*100,2),""),"")</f>
        <v/>
      </c>
      <c r="R38" s="199"/>
      <c r="S38" s="199"/>
      <c r="T38" s="178" t="str">
        <f t="shared" si="10"/>
        <v/>
      </c>
      <c r="U38" s="272" t="str">
        <f>+IFERROR(IF(COUNT(L38,T38),ROUND(SUM(L38,T38)/SUM('Shareholding Pattern'!$L$78,'Shareholding Pattern'!$T$78)*100,2),""),"")</f>
        <v/>
      </c>
      <c r="V38" s="246"/>
      <c r="W38" s="261" t="str">
        <f t="shared" si="7"/>
        <v/>
      </c>
      <c r="X38" s="514"/>
      <c r="Y38" s="515"/>
      <c r="Z38" s="199"/>
      <c r="AA38" s="199"/>
      <c r="AB38" s="199"/>
      <c r="AC38" s="199"/>
      <c r="AH38" t="s">
        <v>302</v>
      </c>
      <c r="AR38" t="s">
        <v>303</v>
      </c>
      <c r="AX38" t="s">
        <v>302</v>
      </c>
      <c r="AZ38" t="s">
        <v>304</v>
      </c>
      <c r="BF38" t="s">
        <v>305</v>
      </c>
    </row>
    <row r="39" spans="5:58" ht="20.100000000000001" customHeight="1">
      <c r="E39" s="176" t="s">
        <v>306</v>
      </c>
      <c r="F39" s="203" t="s">
        <v>307</v>
      </c>
      <c r="H39" s="199"/>
      <c r="I39" s="199"/>
      <c r="J39" s="199"/>
      <c r="K39" s="246"/>
      <c r="L39" s="178" t="str">
        <f t="shared" si="8"/>
        <v/>
      </c>
      <c r="M39" s="248" t="str">
        <f>+IFERROR(IF(COUNT(L39),ROUND(L39/'Shareholding Pattern'!$L$78*100,2),""),"")</f>
        <v/>
      </c>
      <c r="N39" s="249"/>
      <c r="O39" s="246"/>
      <c r="P39" s="178" t="str">
        <f t="shared" si="9"/>
        <v/>
      </c>
      <c r="Q39" s="269" t="str">
        <f>+IFERROR(IF(COUNT(P39),ROUND(P39/'Shareholding Pattern'!$P$79*100,2),""),"")</f>
        <v/>
      </c>
      <c r="R39" s="199"/>
      <c r="S39" s="199"/>
      <c r="T39" s="178" t="str">
        <f t="shared" si="10"/>
        <v/>
      </c>
      <c r="U39" s="272" t="str">
        <f>+IFERROR(IF(COUNT(L39,T39),ROUND(SUM(L39,T39)/SUM('Shareholding Pattern'!$L$78,'Shareholding Pattern'!$T$78)*100,2),""),"")</f>
        <v/>
      </c>
      <c r="V39" s="246"/>
      <c r="W39" s="261" t="str">
        <f t="shared" si="7"/>
        <v/>
      </c>
      <c r="X39" s="514"/>
      <c r="Y39" s="515"/>
      <c r="Z39" s="199"/>
      <c r="AA39" s="199"/>
      <c r="AB39" s="199"/>
      <c r="AC39" s="199"/>
      <c r="AH39" t="s">
        <v>307</v>
      </c>
      <c r="AR39" t="s">
        <v>308</v>
      </c>
      <c r="AX39" t="s">
        <v>307</v>
      </c>
      <c r="AZ39" t="s">
        <v>309</v>
      </c>
      <c r="BF39" t="s">
        <v>310</v>
      </c>
    </row>
    <row r="40" spans="5:58" ht="20.100000000000001" customHeight="1">
      <c r="E40" s="187" t="s">
        <v>311</v>
      </c>
      <c r="F40" s="188" t="s">
        <v>217</v>
      </c>
      <c r="H40" s="199"/>
      <c r="I40" s="199"/>
      <c r="J40" s="199"/>
      <c r="K40" s="246"/>
      <c r="L40" s="178" t="str">
        <f t="shared" si="8"/>
        <v/>
      </c>
      <c r="M40" s="248" t="str">
        <f>+IFERROR(IF(COUNT(L40),ROUND(L40/'Shareholding Pattern'!$L$78*100,2),""),"")</f>
        <v/>
      </c>
      <c r="N40" s="249"/>
      <c r="O40" s="246"/>
      <c r="P40" s="178" t="str">
        <f t="shared" si="9"/>
        <v/>
      </c>
      <c r="Q40" s="269" t="str">
        <f>+IFERROR(IF(COUNT(P40),ROUND(P40/'Shareholding Pattern'!$P$79*100,2),""),"")</f>
        <v/>
      </c>
      <c r="R40" s="199"/>
      <c r="S40" s="199"/>
      <c r="T40" s="178" t="str">
        <f t="shared" si="10"/>
        <v/>
      </c>
      <c r="U40" s="272" t="str">
        <f>+IFERROR(IF(COUNT(L40,T40),ROUND(SUM(L40,T40)/SUM('Shareholding Pattern'!$L$78,'Shareholding Pattern'!$T$78)*100,2),""),"")</f>
        <v/>
      </c>
      <c r="V40" s="246"/>
      <c r="W40" s="261" t="str">
        <f t="shared" si="7"/>
        <v/>
      </c>
      <c r="X40" s="514"/>
      <c r="Y40" s="515"/>
      <c r="Z40" s="199"/>
      <c r="AA40" s="199"/>
      <c r="AB40" s="199"/>
      <c r="AC40" s="199"/>
      <c r="AH40" t="s">
        <v>312</v>
      </c>
      <c r="AR40" t="s">
        <v>313</v>
      </c>
      <c r="AX40" t="s">
        <v>312</v>
      </c>
      <c r="AZ40" t="s">
        <v>314</v>
      </c>
      <c r="BF40" t="s">
        <v>315</v>
      </c>
    </row>
    <row r="41" spans="5:58" ht="20.100000000000001" customHeight="1">
      <c r="E41" s="472" t="s">
        <v>316</v>
      </c>
      <c r="F41" s="472"/>
      <c r="G41" s="472"/>
      <c r="H41" s="86">
        <f>+IFERROR(IF(COUNT(H30:H40),ROUND(SUM(H30:H40),0),""),"")</f>
        <v>1</v>
      </c>
      <c r="I41" s="86">
        <f t="shared" ref="I41:K41" si="11">+IFERROR(IF(COUNT(I30:I40),ROUND(SUM(I30:I40),0),""),"")</f>
        <v>499300</v>
      </c>
      <c r="J41" s="86" t="str">
        <f t="shared" si="11"/>
        <v/>
      </c>
      <c r="K41" s="86" t="str">
        <f t="shared" si="11"/>
        <v/>
      </c>
      <c r="L41" s="86">
        <f t="shared" si="8"/>
        <v>499300</v>
      </c>
      <c r="M41" s="250">
        <f>+IFERROR(IF(COUNT(L41),ROUND(L41/'Shareholding Pattern'!$L$78*100,2),""),"")</f>
        <v>12.54</v>
      </c>
      <c r="N41" s="86">
        <f>+IFERROR(IF(COUNT(N30:N40),ROUND(SUM(N30:N40),0),""),"")</f>
        <v>499300</v>
      </c>
      <c r="O41" s="86" t="str">
        <f>+IFERROR(IF(COUNT(O30:O40),ROUND(SUM(O30:O40),0),""),"")</f>
        <v/>
      </c>
      <c r="P41" s="251">
        <f t="shared" si="9"/>
        <v>499300</v>
      </c>
      <c r="Q41" s="264">
        <f>+IFERROR(IF(COUNT(P41),ROUND(P41/'Shareholding Pattern'!$P$79*100,2),""),"")</f>
        <v>12.54</v>
      </c>
      <c r="R41" s="86" t="str">
        <f>+IFERROR(IF(COUNT(R30:R40),ROUND(SUM(R30:R40),0),""),"")</f>
        <v/>
      </c>
      <c r="S41" s="86" t="str">
        <f>+IFERROR(IF(COUNT(S30:S40),ROUND(SUM(S30:S40),0),""),"")</f>
        <v/>
      </c>
      <c r="T41" s="251" t="str">
        <f t="shared" si="10"/>
        <v/>
      </c>
      <c r="U41" s="273">
        <f>+IFERROR(IF(COUNT(L41,T41),ROUND(SUM(L41,T41)/SUM('Shareholding Pattern'!$L$78,'Shareholding Pattern'!$T$78)*100,2),""),"")</f>
        <v>12.54</v>
      </c>
      <c r="V41" s="86" t="str">
        <f>+IFERROR(IF(COUNT(V30:V40),ROUND(SUM(V30:V40),0),""),"")</f>
        <v/>
      </c>
      <c r="W41" s="274" t="str">
        <f t="shared" si="7"/>
        <v/>
      </c>
      <c r="X41" s="516"/>
      <c r="Y41" s="517"/>
      <c r="Z41" s="86">
        <f>+IFERROR(IF(COUNT(Z30:Z40),ROUND(SUM(Z30:Z40),0),""),"")</f>
        <v>499300</v>
      </c>
      <c r="AA41" s="86">
        <f t="shared" ref="AA41:AC41" si="12">+IFERROR(IF(COUNT(AA30:AA40),ROUND(SUM(AA30:AA40),0),""),"")</f>
        <v>0</v>
      </c>
      <c r="AB41" s="86">
        <f t="shared" si="12"/>
        <v>0</v>
      </c>
      <c r="AC41" s="86">
        <f t="shared" si="12"/>
        <v>0</v>
      </c>
      <c r="AR41" t="s">
        <v>317</v>
      </c>
    </row>
    <row r="42" spans="5:58" ht="20.100000000000001" customHeight="1">
      <c r="E42" s="197" t="s">
        <v>227</v>
      </c>
      <c r="F42" s="477" t="s">
        <v>318</v>
      </c>
      <c r="G42" s="478"/>
      <c r="H42" s="478"/>
      <c r="I42" s="478"/>
      <c r="J42" s="478"/>
      <c r="K42" s="478"/>
      <c r="L42" s="478"/>
      <c r="M42" s="478"/>
      <c r="N42" s="478"/>
      <c r="O42" s="478"/>
      <c r="P42" s="478"/>
      <c r="Q42" s="478"/>
      <c r="R42" s="478"/>
      <c r="S42" s="478"/>
      <c r="T42" s="478"/>
      <c r="U42" s="478"/>
      <c r="V42" s="478"/>
      <c r="W42" s="478"/>
      <c r="X42" s="478"/>
      <c r="Y42" s="478"/>
      <c r="Z42" s="478"/>
      <c r="AA42" s="478"/>
      <c r="AB42" s="478"/>
      <c r="AC42" s="479"/>
    </row>
    <row r="43" spans="5:58" ht="20.100000000000001" customHeight="1">
      <c r="E43" s="176" t="s">
        <v>198</v>
      </c>
      <c r="F43" s="204" t="s">
        <v>319</v>
      </c>
      <c r="H43" s="199"/>
      <c r="I43" s="199"/>
      <c r="J43" s="199"/>
      <c r="K43" s="246"/>
      <c r="L43" s="178" t="str">
        <f t="shared" si="8"/>
        <v/>
      </c>
      <c r="M43" s="248" t="str">
        <f>+IFERROR(IF(COUNT(L43),ROUND(L43/'Shareholding Pattern'!$L$78*100,2),""),"")</f>
        <v/>
      </c>
      <c r="N43" s="249"/>
      <c r="O43" s="246"/>
      <c r="P43" s="178" t="str">
        <f t="shared" si="9"/>
        <v/>
      </c>
      <c r="Q43" s="269" t="str">
        <f>+IFERROR(IF(COUNT(P43),ROUND(P43/'Shareholding Pattern'!$P$79*100,2),""),"")</f>
        <v/>
      </c>
      <c r="R43" s="199"/>
      <c r="S43" s="199"/>
      <c r="T43" s="178" t="str">
        <f>+IFERROR(IF(COUNT(R43,S43),ROUND(SUM(R43,S43),0),""),"")</f>
        <v/>
      </c>
      <c r="U43" s="272" t="str">
        <f>+IFERROR(IF(COUNT(L43,T43),ROUND(SUM(L43,T43)/SUM('Shareholding Pattern'!$L$78,'Shareholding Pattern'!$T$78)*100,2),""),"")</f>
        <v/>
      </c>
      <c r="V43" s="246"/>
      <c r="W43" s="261" t="str">
        <f t="shared" si="7"/>
        <v/>
      </c>
      <c r="X43" s="512"/>
      <c r="Y43" s="513"/>
      <c r="Z43" s="199"/>
      <c r="AA43" s="199"/>
      <c r="AB43" s="199"/>
      <c r="AC43" s="199"/>
      <c r="AH43" t="s">
        <v>319</v>
      </c>
      <c r="AR43" t="s">
        <v>320</v>
      </c>
      <c r="AX43" t="s">
        <v>319</v>
      </c>
      <c r="AZ43" t="s">
        <v>321</v>
      </c>
      <c r="BF43" t="s">
        <v>322</v>
      </c>
    </row>
    <row r="44" spans="5:58" ht="20.100000000000001" customHeight="1">
      <c r="E44" s="176" t="s">
        <v>204</v>
      </c>
      <c r="F44" s="186" t="s">
        <v>323</v>
      </c>
      <c r="H44" s="199"/>
      <c r="I44" s="199"/>
      <c r="J44" s="199"/>
      <c r="K44" s="246"/>
      <c r="L44" s="178" t="str">
        <f t="shared" si="8"/>
        <v/>
      </c>
      <c r="M44" s="248" t="str">
        <f>+IFERROR(IF(COUNT(L44),ROUND(L44/'Shareholding Pattern'!$L$78*100,2),""),"")</f>
        <v/>
      </c>
      <c r="N44" s="249"/>
      <c r="O44" s="246"/>
      <c r="P44" s="178" t="str">
        <f t="shared" si="9"/>
        <v/>
      </c>
      <c r="Q44" s="269" t="str">
        <f>+IFERROR(IF(COUNT(P44),ROUND(P44/'Shareholding Pattern'!$P$79*100,2),""),"")</f>
        <v/>
      </c>
      <c r="R44" s="199"/>
      <c r="S44" s="199"/>
      <c r="T44" s="178" t="str">
        <f t="shared" ref="T44:T47" si="13">+IFERROR(IF(COUNT(R44,S44),ROUND(SUM(R44,S44),0),""),"")</f>
        <v/>
      </c>
      <c r="U44" s="272" t="str">
        <f>+IFERROR(IF(COUNT(L44,T44),ROUND(SUM(L44,T44)/SUM('Shareholding Pattern'!$L$78,'Shareholding Pattern'!$T$78)*100,2),""),"")</f>
        <v/>
      </c>
      <c r="V44" s="246"/>
      <c r="W44" s="261" t="str">
        <f t="shared" si="7"/>
        <v/>
      </c>
      <c r="X44" s="514"/>
      <c r="Y44" s="515"/>
      <c r="Z44" s="199"/>
      <c r="AA44" s="199"/>
      <c r="AB44" s="199"/>
      <c r="AC44" s="199"/>
      <c r="AH44" t="s">
        <v>324</v>
      </c>
      <c r="AR44" t="s">
        <v>325</v>
      </c>
      <c r="AX44" t="s">
        <v>324</v>
      </c>
      <c r="AZ44" t="s">
        <v>326</v>
      </c>
      <c r="BF44" t="s">
        <v>327</v>
      </c>
    </row>
    <row r="45" spans="5:58" ht="20.100000000000001" customHeight="1">
      <c r="E45" s="176" t="s">
        <v>210</v>
      </c>
      <c r="F45" s="205" t="s">
        <v>295</v>
      </c>
      <c r="H45" s="199"/>
      <c r="I45" s="199"/>
      <c r="J45" s="199"/>
      <c r="K45" s="246"/>
      <c r="L45" s="178" t="str">
        <f t="shared" si="8"/>
        <v/>
      </c>
      <c r="M45" s="248" t="str">
        <f>+IFERROR(IF(COUNT(L45),ROUND(L45/'Shareholding Pattern'!$L$78*100,2),""),"")</f>
        <v/>
      </c>
      <c r="N45" s="249"/>
      <c r="O45" s="246"/>
      <c r="P45" s="178" t="str">
        <f t="shared" si="9"/>
        <v/>
      </c>
      <c r="Q45" s="269" t="str">
        <f>+IFERROR(IF(COUNT(P45),ROUND(P45/'Shareholding Pattern'!$P$79*100,2),""),"")</f>
        <v/>
      </c>
      <c r="R45" s="199"/>
      <c r="S45" s="199"/>
      <c r="T45" s="178" t="str">
        <f t="shared" si="13"/>
        <v/>
      </c>
      <c r="U45" s="272" t="str">
        <f>+IFERROR(IF(COUNT(L45,T45),ROUND(SUM(L45,T45)/SUM('Shareholding Pattern'!$L$78,'Shareholding Pattern'!$T$78)*100,2),""),"")</f>
        <v/>
      </c>
      <c r="V45" s="246"/>
      <c r="W45" s="261" t="str">
        <f t="shared" si="7"/>
        <v/>
      </c>
      <c r="X45" s="514"/>
      <c r="Y45" s="515"/>
      <c r="Z45" s="199"/>
      <c r="AA45" s="199"/>
      <c r="AB45" s="199"/>
      <c r="AC45" s="199"/>
      <c r="AH45" t="s">
        <v>328</v>
      </c>
      <c r="AR45" t="s">
        <v>329</v>
      </c>
      <c r="AX45" t="s">
        <v>328</v>
      </c>
      <c r="AZ45" t="s">
        <v>330</v>
      </c>
      <c r="BF45" t="s">
        <v>331</v>
      </c>
    </row>
    <row r="46" spans="5:58" ht="20.100000000000001" customHeight="1">
      <c r="E46" s="176" t="s">
        <v>216</v>
      </c>
      <c r="F46" s="186" t="s">
        <v>332</v>
      </c>
      <c r="H46" s="199"/>
      <c r="I46" s="199"/>
      <c r="J46" s="199"/>
      <c r="K46" s="246"/>
      <c r="L46" s="178" t="str">
        <f t="shared" si="8"/>
        <v/>
      </c>
      <c r="M46" s="248" t="str">
        <f>+IFERROR(IF(COUNT(L46),ROUND(L46/'Shareholding Pattern'!$L$78*100,2),""),"")</f>
        <v/>
      </c>
      <c r="N46" s="249"/>
      <c r="O46" s="246"/>
      <c r="P46" s="178" t="str">
        <f t="shared" si="9"/>
        <v/>
      </c>
      <c r="Q46" s="269" t="str">
        <f>+IFERROR(IF(COUNT(P46),ROUND(P46/'Shareholding Pattern'!$P$79*100,2),""),"")</f>
        <v/>
      </c>
      <c r="R46" s="199"/>
      <c r="S46" s="199"/>
      <c r="T46" s="178" t="str">
        <f t="shared" si="13"/>
        <v/>
      </c>
      <c r="U46" s="272" t="str">
        <f>+IFERROR(IF(COUNT(L46,T46),ROUND(SUM(L46,T46)/SUM('Shareholding Pattern'!$L$78,'Shareholding Pattern'!$T$78)*100,2),""),"")</f>
        <v/>
      </c>
      <c r="V46" s="246"/>
      <c r="W46" s="261" t="str">
        <f t="shared" si="7"/>
        <v/>
      </c>
      <c r="X46" s="514"/>
      <c r="Y46" s="515"/>
      <c r="Z46" s="199"/>
      <c r="AA46" s="199"/>
      <c r="AB46" s="199"/>
      <c r="AC46" s="199"/>
      <c r="AH46" t="s">
        <v>333</v>
      </c>
      <c r="AR46" t="s">
        <v>334</v>
      </c>
      <c r="AX46" t="s">
        <v>333</v>
      </c>
      <c r="AZ46" t="s">
        <v>335</v>
      </c>
      <c r="BF46" t="s">
        <v>336</v>
      </c>
    </row>
    <row r="47" spans="5:58" ht="20.100000000000001" customHeight="1">
      <c r="E47" s="176" t="s">
        <v>247</v>
      </c>
      <c r="F47" s="206" t="s">
        <v>337</v>
      </c>
      <c r="H47" s="199"/>
      <c r="I47" s="199"/>
      <c r="J47" s="199"/>
      <c r="K47" s="246"/>
      <c r="L47" s="178" t="str">
        <f t="shared" si="8"/>
        <v/>
      </c>
      <c r="M47" s="248" t="str">
        <f>+IFERROR(IF(COUNT(L47),ROUND(L47/'Shareholding Pattern'!$L$78*100,2),""),"")</f>
        <v/>
      </c>
      <c r="N47" s="249"/>
      <c r="O47" s="246"/>
      <c r="P47" s="178" t="str">
        <f t="shared" si="9"/>
        <v/>
      </c>
      <c r="Q47" s="269" t="str">
        <f>+IFERROR(IF(COUNT(P47),ROUND(P47/'Shareholding Pattern'!$P$79*100,2),""),"")</f>
        <v/>
      </c>
      <c r="R47" s="199"/>
      <c r="S47" s="199"/>
      <c r="T47" s="178" t="str">
        <f t="shared" si="13"/>
        <v/>
      </c>
      <c r="U47" s="272" t="str">
        <f>+IFERROR(IF(COUNT(L47,T47),ROUND(SUM(L47,T47)/SUM('Shareholding Pattern'!$L$78,'Shareholding Pattern'!$T$78)*100,2),""),"")</f>
        <v/>
      </c>
      <c r="V47" s="246"/>
      <c r="W47" s="261" t="str">
        <f t="shared" si="7"/>
        <v/>
      </c>
      <c r="X47" s="514"/>
      <c r="Y47" s="515"/>
      <c r="Z47" s="199"/>
      <c r="AA47" s="199"/>
      <c r="AB47" s="199"/>
      <c r="AC47" s="199"/>
      <c r="AH47" t="s">
        <v>338</v>
      </c>
      <c r="AR47" t="s">
        <v>339</v>
      </c>
      <c r="AX47" t="s">
        <v>338</v>
      </c>
      <c r="AZ47" t="s">
        <v>340</v>
      </c>
      <c r="BF47" t="s">
        <v>341</v>
      </c>
    </row>
    <row r="48" spans="5:58" ht="30">
      <c r="E48" s="207" t="s">
        <v>282</v>
      </c>
      <c r="F48" s="208" t="s">
        <v>342</v>
      </c>
      <c r="H48" s="199"/>
      <c r="I48" s="199"/>
      <c r="J48" s="199"/>
      <c r="K48" s="246"/>
      <c r="L48" s="178" t="str">
        <f t="shared" si="8"/>
        <v/>
      </c>
      <c r="M48" s="248" t="str">
        <f>+IFERROR(IF(COUNT(L48),ROUND(L48/'Shareholding Pattern'!$L$78*100,2),""),"")</f>
        <v/>
      </c>
      <c r="N48" s="249"/>
      <c r="O48" s="246"/>
      <c r="P48" s="178" t="str">
        <f t="shared" si="9"/>
        <v/>
      </c>
      <c r="Q48" s="269" t="str">
        <f>+IFERROR(IF(COUNT(P48),ROUND(P48/'Shareholding Pattern'!$P$79*100,2),""),"")</f>
        <v/>
      </c>
      <c r="R48" s="199"/>
      <c r="S48" s="199"/>
      <c r="T48" s="178" t="str">
        <f t="shared" si="10"/>
        <v/>
      </c>
      <c r="U48" s="272" t="str">
        <f>+IFERROR(IF(COUNT(L48,T48),ROUND(SUM(L48,T48)/SUM('Shareholding Pattern'!$L$78,'Shareholding Pattern'!$T$78)*100,2),""),"")</f>
        <v/>
      </c>
      <c r="V48" s="246"/>
      <c r="W48" s="261" t="str">
        <f t="shared" si="7"/>
        <v/>
      </c>
      <c r="X48" s="514"/>
      <c r="Y48" s="515"/>
      <c r="Z48" s="199"/>
      <c r="AA48" s="199"/>
      <c r="AB48" s="199"/>
      <c r="AC48" s="199"/>
      <c r="AH48" t="s">
        <v>343</v>
      </c>
      <c r="AR48" t="s">
        <v>344</v>
      </c>
      <c r="AX48" t="s">
        <v>343</v>
      </c>
      <c r="AZ48" t="s">
        <v>345</v>
      </c>
      <c r="BF48" t="s">
        <v>346</v>
      </c>
    </row>
    <row r="49" spans="5:58" ht="20.100000000000001" customHeight="1">
      <c r="E49" s="187" t="s">
        <v>288</v>
      </c>
      <c r="F49" s="209" t="s">
        <v>217</v>
      </c>
      <c r="H49" s="199"/>
      <c r="I49" s="199"/>
      <c r="J49" s="199"/>
      <c r="K49" s="246"/>
      <c r="L49" s="178" t="str">
        <f t="shared" si="8"/>
        <v/>
      </c>
      <c r="M49" s="248" t="str">
        <f>+IFERROR(IF(COUNT(L49),ROUND(L49/'Shareholding Pattern'!$L$78*100,2),""),"")</f>
        <v/>
      </c>
      <c r="N49" s="249"/>
      <c r="O49" s="246"/>
      <c r="P49" s="178" t="str">
        <f t="shared" si="9"/>
        <v/>
      </c>
      <c r="Q49" s="269" t="str">
        <f>+IFERROR(IF(COUNT(P49),ROUND(P49/'Shareholding Pattern'!$P$79*100,2),""),"")</f>
        <v/>
      </c>
      <c r="R49" s="199"/>
      <c r="S49" s="199"/>
      <c r="T49" s="178" t="str">
        <f t="shared" si="10"/>
        <v/>
      </c>
      <c r="U49" s="272" t="str">
        <f>+IFERROR(IF(COUNT(L49,T49),ROUND(SUM(L49,T49)/SUM('Shareholding Pattern'!$L$78,'Shareholding Pattern'!$T$78)*100,2),""),"")</f>
        <v/>
      </c>
      <c r="V49" s="246"/>
      <c r="W49" s="261" t="str">
        <f t="shared" si="7"/>
        <v/>
      </c>
      <c r="X49" s="514"/>
      <c r="Y49" s="515"/>
      <c r="Z49" s="199"/>
      <c r="AA49" s="199"/>
      <c r="AB49" s="199"/>
      <c r="AC49" s="199"/>
      <c r="AH49" t="s">
        <v>347</v>
      </c>
      <c r="AR49" t="s">
        <v>348</v>
      </c>
      <c r="AX49" t="s">
        <v>347</v>
      </c>
      <c r="AZ49" t="s">
        <v>349</v>
      </c>
      <c r="BF49" t="s">
        <v>350</v>
      </c>
    </row>
    <row r="50" spans="5:58" ht="20.100000000000001" customHeight="1">
      <c r="E50" s="472" t="s">
        <v>351</v>
      </c>
      <c r="F50" s="472"/>
      <c r="G50" s="472"/>
      <c r="H50" s="31" t="str">
        <f>+IFERROR(IF(COUNT(H43:H49),ROUND(SUM(H43:H49),0),""),"")</f>
        <v/>
      </c>
      <c r="I50" s="31" t="str">
        <f t="shared" ref="I50:K50" si="14">+IFERROR(IF(COUNT(I43:I49),ROUND(SUM(I43:I49),0),""),"")</f>
        <v/>
      </c>
      <c r="J50" s="31" t="str">
        <f t="shared" si="14"/>
        <v/>
      </c>
      <c r="K50" s="31" t="str">
        <f t="shared" si="14"/>
        <v/>
      </c>
      <c r="L50" s="251" t="str">
        <f t="shared" ref="L50" si="15">+IFERROR(IF(COUNT(I50:K50),ROUND(SUM(I50:K50),0),""),"")</f>
        <v/>
      </c>
      <c r="M50" s="250" t="str">
        <f>+IFERROR(IF(COUNT(L50),ROUND(L50/'Shareholding Pattern'!$L$78*100,2),""),"")</f>
        <v/>
      </c>
      <c r="N50" s="31" t="str">
        <f t="shared" ref="N50" si="16">+IFERROR(IF(COUNT(N43:N49),ROUND(SUM(N43:N49),0),""),"")</f>
        <v/>
      </c>
      <c r="O50" s="31" t="str">
        <f t="shared" ref="O50" si="17">+IFERROR(IF(COUNT(O43:O49),ROUND(SUM(O43:O49),0),""),"")</f>
        <v/>
      </c>
      <c r="P50" s="251" t="str">
        <f t="shared" si="9"/>
        <v/>
      </c>
      <c r="Q50" s="275" t="str">
        <f>+IFERROR(IF(COUNT(P50),ROUND(P50/'Shareholding Pattern'!$P$79*100,2),""),"")</f>
        <v/>
      </c>
      <c r="R50" s="31" t="str">
        <f t="shared" ref="R50" si="18">+IFERROR(IF(COUNT(R43:R49),ROUND(SUM(R43:R49),0),""),"")</f>
        <v/>
      </c>
      <c r="S50" s="31" t="str">
        <f t="shared" ref="S50:V50" si="19">+IFERROR(IF(COUNT(S43:S49),ROUND(SUM(S43:S49),0),""),"")</f>
        <v/>
      </c>
      <c r="T50" s="251" t="str">
        <f t="shared" si="10"/>
        <v/>
      </c>
      <c r="U50" s="273" t="str">
        <f>+IFERROR(IF(COUNT(L50,T50),ROUND(SUM(L50,T50)/SUM('Shareholding Pattern'!$L$78,'Shareholding Pattern'!$T$78)*100,2),""),"")</f>
        <v/>
      </c>
      <c r="V50" s="31" t="str">
        <f t="shared" si="19"/>
        <v/>
      </c>
      <c r="W50" s="274" t="str">
        <f t="shared" si="7"/>
        <v/>
      </c>
      <c r="X50" s="516"/>
      <c r="Y50" s="517"/>
      <c r="Z50" s="31" t="str">
        <f t="shared" ref="Z50" si="20">+IFERROR(IF(COUNT(Z43:Z49),ROUND(SUM(Z43:Z49),0),""),"")</f>
        <v/>
      </c>
      <c r="AA50" s="31" t="str">
        <f t="shared" ref="AA50" si="21">+IFERROR(IF(COUNT(AA43:AA49),ROUND(SUM(AA43:AA49),0),""),"")</f>
        <v/>
      </c>
      <c r="AB50" s="31" t="str">
        <f t="shared" ref="AB50" si="22">+IFERROR(IF(COUNT(AB43:AB49),ROUND(SUM(AB43:AB49),0),""),"")</f>
        <v/>
      </c>
      <c r="AC50" s="31" t="str">
        <f t="shared" ref="AC50" si="23">+IFERROR(IF(COUNT(AC43:AC49),ROUND(SUM(AC43:AC49),0),""),"")</f>
        <v/>
      </c>
      <c r="AR50" t="s">
        <v>352</v>
      </c>
    </row>
    <row r="51" spans="5:58" ht="20.100000000000001" customHeight="1">
      <c r="E51" s="197" t="s">
        <v>353</v>
      </c>
      <c r="F51" s="477" t="s">
        <v>354</v>
      </c>
      <c r="G51" s="478"/>
      <c r="H51" s="478"/>
      <c r="I51" s="478"/>
      <c r="J51" s="478"/>
      <c r="K51" s="478"/>
      <c r="L51" s="478"/>
      <c r="M51" s="478"/>
      <c r="N51" s="478"/>
      <c r="O51" s="478"/>
      <c r="P51" s="478"/>
      <c r="Q51" s="478"/>
      <c r="R51" s="478"/>
      <c r="S51" s="478"/>
      <c r="T51" s="478"/>
      <c r="U51" s="478"/>
      <c r="V51" s="478"/>
      <c r="W51" s="478"/>
      <c r="X51" s="478"/>
      <c r="Y51" s="478"/>
      <c r="Z51" s="478"/>
      <c r="AA51" s="478"/>
      <c r="AB51" s="478"/>
      <c r="AC51" s="479"/>
    </row>
    <row r="52" spans="5:58" ht="20.100000000000001" customHeight="1">
      <c r="E52" s="210" t="s">
        <v>198</v>
      </c>
      <c r="F52" s="211" t="s">
        <v>355</v>
      </c>
      <c r="G52" s="212"/>
      <c r="H52" s="213"/>
      <c r="I52" s="199"/>
      <c r="J52" s="199"/>
      <c r="K52" s="199"/>
      <c r="L52" s="252" t="str">
        <f>+IFERROR(IF(COUNT(I52:K52),ROUND(SUM(I52:K52),0),""),"")</f>
        <v/>
      </c>
      <c r="M52" s="253" t="str">
        <f>+IFERROR(IF(COUNT(L52),ROUND(L52/'Shareholding Pattern'!$L$78*100,2),""),"")</f>
        <v/>
      </c>
      <c r="N52" s="199"/>
      <c r="O52" s="199"/>
      <c r="P52" s="178" t="str">
        <f t="shared" ref="P52" si="24">+IFERROR(IF(COUNT(N52:O52),ROUND(SUM(N52:O52),0),""),"")</f>
        <v/>
      </c>
      <c r="Q52" s="241" t="str">
        <f>+IFERROR(IF(COUNT(P52),ROUND(P52/'Shareholding Pattern'!$P$79*100,2),""),"")</f>
        <v/>
      </c>
      <c r="R52" s="199"/>
      <c r="S52" s="199"/>
      <c r="T52" s="178" t="str">
        <f t="shared" ref="T52" si="25">+IFERROR(IF(COUNT(R52:S52),ROUND(SUM(R52:S52),0),""),"")</f>
        <v/>
      </c>
      <c r="U52" s="272" t="str">
        <f>+IFERROR(IF(COUNT(L52,T52),ROUND(SUM(L52,T52)/SUM('Shareholding Pattern'!$L$78,'Shareholding Pattern'!$T$78)*100,2),""),"")</f>
        <v/>
      </c>
      <c r="V52" s="199"/>
      <c r="W52" s="261" t="str">
        <f>+IFERROR(IF(COUNT(V52),ROUND(SUM(V52)/SUM(L52)*100,2),""),0)</f>
        <v/>
      </c>
      <c r="X52" s="512"/>
      <c r="Y52" s="513"/>
      <c r="Z52" s="199"/>
      <c r="AA52" s="199"/>
      <c r="AB52" s="199"/>
      <c r="AC52" s="199"/>
      <c r="AH52" t="s">
        <v>356</v>
      </c>
      <c r="AR52" t="s">
        <v>357</v>
      </c>
      <c r="AX52" t="s">
        <v>356</v>
      </c>
      <c r="AZ52" t="s">
        <v>358</v>
      </c>
      <c r="BF52" t="s">
        <v>359</v>
      </c>
    </row>
    <row r="53" spans="5:58" ht="20.100000000000001" customHeight="1">
      <c r="E53" s="214" t="s">
        <v>204</v>
      </c>
      <c r="F53" s="215" t="s">
        <v>360</v>
      </c>
      <c r="G53" s="216"/>
      <c r="H53" s="199"/>
      <c r="I53" s="199"/>
      <c r="J53" s="199"/>
      <c r="K53" s="199"/>
      <c r="L53" s="252" t="str">
        <f t="shared" ref="L53:L54" si="26">+IFERROR(IF(COUNT(I53:K53),ROUND(SUM(I53:K53),0),""),"")</f>
        <v/>
      </c>
      <c r="M53" s="253" t="str">
        <f>+IFERROR(IF(COUNT(L53),ROUND(L53/'Shareholding Pattern'!$L$78*100,2),""),"")</f>
        <v/>
      </c>
      <c r="N53" s="199"/>
      <c r="O53" s="199"/>
      <c r="P53" s="178" t="str">
        <f t="shared" ref="P53:P55" si="27">+IFERROR(IF(COUNT(N53:O53),ROUND(SUM(N53:O53),0),""),"")</f>
        <v/>
      </c>
      <c r="Q53" s="241" t="str">
        <f>+IFERROR(IF(COUNT(P53),ROUND(P53/'Shareholding Pattern'!$P$79*100,2),""),"")</f>
        <v/>
      </c>
      <c r="R53" s="199"/>
      <c r="S53" s="199"/>
      <c r="T53" s="178" t="str">
        <f t="shared" ref="T53:T55" si="28">+IFERROR(IF(COUNT(R53:S53),ROUND(SUM(R53:S53),0),""),"")</f>
        <v/>
      </c>
      <c r="U53" s="272" t="str">
        <f>+IFERROR(IF(COUNT(L53,T53),ROUND(SUM(L53,T53)/SUM('Shareholding Pattern'!$L$78,'Shareholding Pattern'!$T$78)*100,2),""),"")</f>
        <v/>
      </c>
      <c r="V53" s="199"/>
      <c r="W53" s="261" t="str">
        <f t="shared" ref="W53:W55" si="29">+IFERROR(IF(COUNT(V53),ROUND(SUM(V53)/SUM(L53)*100,2),""),0)</f>
        <v/>
      </c>
      <c r="X53" s="514"/>
      <c r="Y53" s="515"/>
      <c r="Z53" s="199"/>
      <c r="AA53" s="199"/>
      <c r="AB53" s="199"/>
      <c r="AC53" s="199"/>
      <c r="AH53" t="s">
        <v>361</v>
      </c>
      <c r="AR53" t="s">
        <v>362</v>
      </c>
      <c r="AX53" t="s">
        <v>361</v>
      </c>
      <c r="AZ53" t="s">
        <v>363</v>
      </c>
      <c r="BF53" t="s">
        <v>364</v>
      </c>
    </row>
    <row r="54" spans="5:58" ht="30">
      <c r="E54" s="217" t="s">
        <v>210</v>
      </c>
      <c r="F54" s="218" t="s">
        <v>365</v>
      </c>
      <c r="H54" s="199"/>
      <c r="I54" s="199"/>
      <c r="J54" s="199"/>
      <c r="K54" s="199"/>
      <c r="L54" s="254" t="str">
        <f t="shared" si="26"/>
        <v/>
      </c>
      <c r="M54" s="255" t="str">
        <f>+IFERROR(IF(COUNT(L54),ROUND(L54/'Shareholding Pattern'!$L$78*100,2),""),"")</f>
        <v/>
      </c>
      <c r="N54" s="199"/>
      <c r="O54" s="199"/>
      <c r="P54" s="256" t="str">
        <f t="shared" si="27"/>
        <v/>
      </c>
      <c r="Q54" s="276" t="str">
        <f>+IFERROR(IF(COUNT(P54),ROUND(P54/'Shareholding Pattern'!$P$79*100,2),""),"")</f>
        <v/>
      </c>
      <c r="R54" s="199"/>
      <c r="S54" s="199"/>
      <c r="T54" s="256" t="str">
        <f t="shared" si="28"/>
        <v/>
      </c>
      <c r="U54" s="277" t="str">
        <f>+IFERROR(IF(COUNT(L54,T54),ROUND(SUM(L54,T54)/SUM('Shareholding Pattern'!$L$78,'Shareholding Pattern'!$T$78)*100,2),""),"")</f>
        <v/>
      </c>
      <c r="V54" s="199"/>
      <c r="W54" s="278" t="str">
        <f t="shared" si="29"/>
        <v/>
      </c>
      <c r="X54" s="514"/>
      <c r="Y54" s="515"/>
      <c r="Z54" s="199"/>
      <c r="AA54" s="199"/>
      <c r="AB54" s="199"/>
      <c r="AC54" s="199"/>
      <c r="AH54" t="s">
        <v>366</v>
      </c>
      <c r="AR54" t="s">
        <v>367</v>
      </c>
      <c r="AX54" t="s">
        <v>366</v>
      </c>
      <c r="AZ54" t="s">
        <v>368</v>
      </c>
      <c r="BF54" t="s">
        <v>369</v>
      </c>
    </row>
    <row r="55" spans="5:58" ht="20.100000000000001" customHeight="1">
      <c r="E55" s="472" t="s">
        <v>370</v>
      </c>
      <c r="F55" s="472"/>
      <c r="G55" s="472"/>
      <c r="H55" s="31" t="str">
        <f>+IFERROR(IF(COUNT(H52:H54),ROUND(SUM(H52:H54),0),""),"")</f>
        <v/>
      </c>
      <c r="I55" s="31" t="str">
        <f t="shared" ref="I55:O55" si="30">+IFERROR(IF(COUNT(I52:I54),ROUND(SUM(I52:I54),0),""),"")</f>
        <v/>
      </c>
      <c r="J55" s="31" t="str">
        <f t="shared" si="30"/>
        <v/>
      </c>
      <c r="K55" s="31" t="str">
        <f t="shared" si="30"/>
        <v/>
      </c>
      <c r="L55" s="251" t="str">
        <f t="shared" ref="L55" si="31">+IFERROR(IF(COUNT(I55:K55),ROUND(SUM(I55:K55),0),""),"")</f>
        <v/>
      </c>
      <c r="M55" s="250" t="str">
        <f>+IFERROR(IF(COUNT(L55),ROUND(L55/'Shareholding Pattern'!$L$78*100,2),""),"")</f>
        <v/>
      </c>
      <c r="N55" s="31" t="str">
        <f t="shared" si="30"/>
        <v/>
      </c>
      <c r="O55" s="31" t="str">
        <f t="shared" si="30"/>
        <v/>
      </c>
      <c r="P55" s="251" t="str">
        <f t="shared" si="27"/>
        <v/>
      </c>
      <c r="Q55" s="275" t="str">
        <f>+IFERROR(IF(COUNT(P55),ROUND(P55/'Shareholding Pattern'!$P$79*100,2),""),"")</f>
        <v/>
      </c>
      <c r="R55" s="31" t="str">
        <f t="shared" ref="R55" si="32">+IFERROR(IF(COUNT(R52:R54),ROUND(SUM(R52:R54),0),""),"")</f>
        <v/>
      </c>
      <c r="S55" s="31" t="str">
        <f t="shared" ref="S55:V55" si="33">+IFERROR(IF(COUNT(S52:S54),ROUND(SUM(S52:S54),0),""),"")</f>
        <v/>
      </c>
      <c r="T55" s="251" t="str">
        <f t="shared" si="28"/>
        <v/>
      </c>
      <c r="U55" s="273" t="str">
        <f>+IFERROR(IF(COUNT(L55,T55),ROUND(SUM(L55,T55)/SUM('Shareholding Pattern'!$L$78,'Shareholding Pattern'!$T$78)*100,2),""),"")</f>
        <v/>
      </c>
      <c r="V55" s="31" t="str">
        <f t="shared" si="33"/>
        <v/>
      </c>
      <c r="W55" s="274" t="str">
        <f t="shared" si="29"/>
        <v/>
      </c>
      <c r="X55" s="514"/>
      <c r="Y55" s="515"/>
      <c r="Z55" s="31" t="str">
        <f t="shared" ref="Z55" si="34">+IFERROR(IF(COUNT(Z52:Z54),ROUND(SUM(Z52:Z54),0),""),"")</f>
        <v/>
      </c>
      <c r="AA55" s="31" t="str">
        <f t="shared" ref="AA55" si="35">+IFERROR(IF(COUNT(AA52:AA54),ROUND(SUM(AA52:AA54),0),""),"")</f>
        <v/>
      </c>
      <c r="AB55" s="31" t="str">
        <f t="shared" ref="AB55" si="36">+IFERROR(IF(COUNT(AB52:AB54),ROUND(SUM(AB52:AB54),0),""),"")</f>
        <v/>
      </c>
      <c r="AC55" s="31" t="str">
        <f t="shared" ref="AC55" si="37">+IFERROR(IF(COUNT(AC52:AC54),ROUND(SUM(AC52:AC54),0),""),"")</f>
        <v/>
      </c>
      <c r="AR55" t="s">
        <v>371</v>
      </c>
    </row>
    <row r="56" spans="5:58" ht="20.100000000000001" customHeight="1">
      <c r="E56" s="181" t="s">
        <v>372</v>
      </c>
      <c r="F56" s="219" t="s">
        <v>373</v>
      </c>
      <c r="G56" s="220"/>
      <c r="H56" s="221"/>
      <c r="I56" s="221"/>
      <c r="J56" s="221"/>
      <c r="K56" s="220"/>
      <c r="L56" s="220"/>
      <c r="M56" s="257"/>
      <c r="N56" s="258"/>
      <c r="O56" s="258"/>
      <c r="P56" s="221"/>
      <c r="Q56" s="257"/>
      <c r="R56" s="221"/>
      <c r="S56" s="221"/>
      <c r="T56" s="221"/>
      <c r="U56" s="220"/>
      <c r="V56" s="258"/>
      <c r="W56" s="279"/>
      <c r="X56" s="514"/>
      <c r="Y56" s="515"/>
      <c r="Z56" s="282"/>
      <c r="AA56" s="171"/>
      <c r="AB56" s="171"/>
      <c r="AC56" s="281"/>
    </row>
    <row r="57" spans="5:58" ht="51.75" customHeight="1">
      <c r="E57" s="207" t="s">
        <v>198</v>
      </c>
      <c r="F57" s="222" t="s">
        <v>374</v>
      </c>
      <c r="H57" s="199"/>
      <c r="I57" s="199"/>
      <c r="J57" s="199"/>
      <c r="K57" s="199"/>
      <c r="L57" s="252" t="str">
        <f>+IFERROR(IF(COUNT(I57:K57),ROUND(SUM(I57:K57),0),""),"")</f>
        <v/>
      </c>
      <c r="M57" s="253" t="str">
        <f>+IFERROR(IF(COUNT(L57),ROUND(L57/'Shareholding Pattern'!$L$78*100,2),""),"")</f>
        <v/>
      </c>
      <c r="N57" s="199"/>
      <c r="O57" s="199"/>
      <c r="P57" s="252" t="str">
        <f t="shared" ref="P57:P69" si="38">+IFERROR(IF(COUNT(N57:O57),ROUND(SUM(N57:O57),0),""),"")</f>
        <v/>
      </c>
      <c r="Q57" s="280" t="str">
        <f>+IFERROR(IF(COUNT(P57),ROUND(P57/'Shareholding Pattern'!$P$79*100,2),""),"")</f>
        <v/>
      </c>
      <c r="R57" s="199"/>
      <c r="S57" s="199"/>
      <c r="T57" s="252" t="str">
        <f>+IFERROR(IF(COUNT(R57:S57),ROUND(SUM(R57:S57),0),""),"")</f>
        <v/>
      </c>
      <c r="U57" s="272" t="str">
        <f>+IFERROR(IF(COUNT(L57,T57),ROUND(SUM(L57,T57)/SUM('Shareholding Pattern'!$L$78,'Shareholding Pattern'!$T$78)*100,2),""),"")</f>
        <v/>
      </c>
      <c r="V57" s="199"/>
      <c r="W57" s="261" t="str">
        <f t="shared" ref="W57:W71" si="39">+IFERROR(IF(COUNT(V57),ROUND(SUM(V57)/SUM(L57)*100,2),""),0)</f>
        <v/>
      </c>
      <c r="X57" s="514"/>
      <c r="Y57" s="515"/>
      <c r="Z57" s="199"/>
      <c r="AA57" s="199"/>
      <c r="AB57" s="199"/>
      <c r="AC57" s="199"/>
      <c r="AH57" t="s">
        <v>375</v>
      </c>
      <c r="AR57" t="s">
        <v>376</v>
      </c>
      <c r="AX57" t="s">
        <v>375</v>
      </c>
      <c r="AZ57" t="s">
        <v>377</v>
      </c>
      <c r="BF57" t="s">
        <v>378</v>
      </c>
    </row>
    <row r="58" spans="5:58" ht="51.75" customHeight="1">
      <c r="E58" s="207" t="s">
        <v>204</v>
      </c>
      <c r="F58" s="222" t="s">
        <v>379</v>
      </c>
      <c r="H58" s="199">
        <v>1</v>
      </c>
      <c r="I58" s="199">
        <v>195795</v>
      </c>
      <c r="J58" s="199"/>
      <c r="K58" s="199"/>
      <c r="L58" s="252">
        <f t="shared" ref="L58:L69" si="40">+IFERROR(IF(COUNT(I58:K58),ROUND(SUM(I58:K58),0),""),"")</f>
        <v>195795</v>
      </c>
      <c r="M58" s="253">
        <f>+IFERROR(IF(COUNT(L58),ROUND(L58/'Shareholding Pattern'!$L$78*100,2),""),"")</f>
        <v>4.92</v>
      </c>
      <c r="N58" s="199">
        <v>195795</v>
      </c>
      <c r="O58" s="199"/>
      <c r="P58" s="252">
        <f t="shared" si="38"/>
        <v>195795</v>
      </c>
      <c r="Q58" s="280">
        <f>+IFERROR(IF(COUNT(P58),ROUND(P58/'Shareholding Pattern'!$P$79*100,2),""),"")</f>
        <v>4.92</v>
      </c>
      <c r="R58" s="199"/>
      <c r="S58" s="199"/>
      <c r="T58" s="252" t="str">
        <f t="shared" ref="T58:T69" si="41">+IFERROR(IF(COUNT(R58:S58),ROUND(SUM(R58:S58),0),""),"")</f>
        <v/>
      </c>
      <c r="U58" s="272">
        <f>+IFERROR(IF(COUNT(L58,T58),ROUND(SUM(L58,T58)/SUM('Shareholding Pattern'!$L$78,'Shareholding Pattern'!$T$78)*100,2),""),"")</f>
        <v>4.92</v>
      </c>
      <c r="V58" s="199"/>
      <c r="W58" s="261" t="str">
        <f t="shared" si="39"/>
        <v/>
      </c>
      <c r="X58" s="514"/>
      <c r="Y58" s="515"/>
      <c r="Z58" s="199">
        <v>0</v>
      </c>
      <c r="AA58" s="199">
        <v>0</v>
      </c>
      <c r="AB58" s="199">
        <v>0</v>
      </c>
      <c r="AC58" s="199">
        <v>0</v>
      </c>
      <c r="AH58" t="s">
        <v>380</v>
      </c>
      <c r="AR58" t="s">
        <v>381</v>
      </c>
      <c r="AX58" t="s">
        <v>380</v>
      </c>
      <c r="AZ58" t="s">
        <v>382</v>
      </c>
      <c r="BF58" t="s">
        <v>383</v>
      </c>
    </row>
    <row r="59" spans="5:58" ht="51.75" customHeight="1">
      <c r="E59" s="207" t="s">
        <v>210</v>
      </c>
      <c r="F59" s="222" t="s">
        <v>384</v>
      </c>
      <c r="H59" s="199"/>
      <c r="I59" s="199"/>
      <c r="J59" s="199"/>
      <c r="K59" s="199"/>
      <c r="L59" s="252" t="str">
        <f t="shared" si="40"/>
        <v/>
      </c>
      <c r="M59" s="253" t="str">
        <f>+IFERROR(IF(COUNT(L59),ROUND(L59/'Shareholding Pattern'!$L$78*100,2),""),"")</f>
        <v/>
      </c>
      <c r="N59" s="199"/>
      <c r="O59" s="199"/>
      <c r="P59" s="252" t="str">
        <f t="shared" si="38"/>
        <v/>
      </c>
      <c r="Q59" s="280" t="str">
        <f>+IFERROR(IF(COUNT(P59),ROUND(P59/'Shareholding Pattern'!$P$79*100,2),""),"")</f>
        <v/>
      </c>
      <c r="R59" s="199"/>
      <c r="S59" s="199"/>
      <c r="T59" s="252" t="str">
        <f t="shared" si="41"/>
        <v/>
      </c>
      <c r="U59" s="272" t="str">
        <f>+IFERROR(IF(COUNT(L59,T59),ROUND(SUM(L59,T59)/SUM('Shareholding Pattern'!$L$78,'Shareholding Pattern'!$T$78)*100,2),""),"")</f>
        <v/>
      </c>
      <c r="V59" s="199"/>
      <c r="W59" s="261" t="str">
        <f t="shared" si="39"/>
        <v/>
      </c>
      <c r="X59" s="514"/>
      <c r="Y59" s="515"/>
      <c r="Z59" s="199"/>
      <c r="AA59" s="199"/>
      <c r="AB59" s="199"/>
      <c r="AC59" s="199"/>
      <c r="AH59" t="s">
        <v>384</v>
      </c>
      <c r="AR59" t="s">
        <v>385</v>
      </c>
      <c r="AX59" t="s">
        <v>384</v>
      </c>
      <c r="AZ59" t="s">
        <v>386</v>
      </c>
      <c r="BF59" t="s">
        <v>387</v>
      </c>
    </row>
    <row r="60" spans="5:58" ht="51.75" customHeight="1">
      <c r="E60" s="207" t="s">
        <v>216</v>
      </c>
      <c r="F60" s="222" t="s">
        <v>388</v>
      </c>
      <c r="H60" s="199"/>
      <c r="I60" s="199"/>
      <c r="J60" s="199"/>
      <c r="K60" s="199"/>
      <c r="L60" s="252" t="str">
        <f t="shared" si="40"/>
        <v/>
      </c>
      <c r="M60" s="253" t="str">
        <f>+IFERROR(IF(COUNT(L60),ROUND(L60/'Shareholding Pattern'!$L$78*100,2),""),"")</f>
        <v/>
      </c>
      <c r="N60" s="199"/>
      <c r="O60" s="199"/>
      <c r="P60" s="252" t="str">
        <f t="shared" si="38"/>
        <v/>
      </c>
      <c r="Q60" s="280" t="str">
        <f>+IFERROR(IF(COUNT(P60),ROUND(P60/'Shareholding Pattern'!$P$79*100,2),""),"")</f>
        <v/>
      </c>
      <c r="R60" s="199"/>
      <c r="S60" s="199"/>
      <c r="T60" s="252" t="str">
        <f t="shared" si="41"/>
        <v/>
      </c>
      <c r="U60" s="272" t="str">
        <f>+IFERROR(IF(COUNT(L60,T60),ROUND(SUM(L60,T60)/SUM('Shareholding Pattern'!$L$78,'Shareholding Pattern'!$T$78)*100,2),""),"")</f>
        <v/>
      </c>
      <c r="V60" s="199"/>
      <c r="W60" s="261" t="str">
        <f t="shared" si="39"/>
        <v/>
      </c>
      <c r="X60" s="514"/>
      <c r="Y60" s="515"/>
      <c r="Z60" s="199"/>
      <c r="AA60" s="199"/>
      <c r="AB60" s="199"/>
      <c r="AC60" s="199"/>
      <c r="AH60" t="s">
        <v>389</v>
      </c>
      <c r="AR60" t="s">
        <v>390</v>
      </c>
      <c r="AX60" t="s">
        <v>389</v>
      </c>
      <c r="AZ60" t="s">
        <v>391</v>
      </c>
      <c r="BF60" t="s">
        <v>392</v>
      </c>
    </row>
    <row r="61" spans="5:58" ht="51.75" customHeight="1">
      <c r="E61" s="207" t="s">
        <v>247</v>
      </c>
      <c r="F61" s="222" t="s">
        <v>393</v>
      </c>
      <c r="H61" s="199"/>
      <c r="I61" s="199"/>
      <c r="J61" s="199"/>
      <c r="K61" s="199"/>
      <c r="L61" s="252" t="str">
        <f t="shared" si="40"/>
        <v/>
      </c>
      <c r="M61" s="253" t="str">
        <f>+IFERROR(IF(COUNT(L61),ROUND(L61/'Shareholding Pattern'!$L$78*100,2),""),"")</f>
        <v/>
      </c>
      <c r="N61" s="199"/>
      <c r="O61" s="199"/>
      <c r="P61" s="252" t="str">
        <f t="shared" si="38"/>
        <v/>
      </c>
      <c r="Q61" s="280" t="str">
        <f>+IFERROR(IF(COUNT(P61),ROUND(P61/'Shareholding Pattern'!$P$79*100,2),""),"")</f>
        <v/>
      </c>
      <c r="R61" s="199"/>
      <c r="S61" s="199"/>
      <c r="T61" s="252" t="str">
        <f t="shared" si="41"/>
        <v/>
      </c>
      <c r="U61" s="272" t="str">
        <f>+IFERROR(IF(COUNT(L61,T61),ROUND(SUM(L61,T61)/SUM('Shareholding Pattern'!$L$78,'Shareholding Pattern'!$T$78)*100,2),""),"")</f>
        <v/>
      </c>
      <c r="V61" s="199"/>
      <c r="W61" s="261" t="str">
        <f t="shared" si="39"/>
        <v/>
      </c>
      <c r="X61" s="514"/>
      <c r="Y61" s="515"/>
      <c r="Z61" s="199"/>
      <c r="AA61" s="199"/>
      <c r="AB61" s="199"/>
      <c r="AC61" s="199"/>
      <c r="AH61" t="s">
        <v>394</v>
      </c>
      <c r="AR61" t="s">
        <v>395</v>
      </c>
      <c r="AX61" t="s">
        <v>394</v>
      </c>
      <c r="AZ61" t="s">
        <v>396</v>
      </c>
      <c r="BF61" t="s">
        <v>397</v>
      </c>
    </row>
    <row r="62" spans="5:58" ht="51.75" customHeight="1">
      <c r="E62" s="207" t="s">
        <v>282</v>
      </c>
      <c r="F62" s="223" t="s">
        <v>398</v>
      </c>
      <c r="H62" s="199"/>
      <c r="I62" s="199"/>
      <c r="J62" s="199"/>
      <c r="K62" s="199"/>
      <c r="L62" s="252" t="str">
        <f t="shared" si="40"/>
        <v/>
      </c>
      <c r="M62" s="253" t="str">
        <f>+IFERROR(IF(COUNT(L62),ROUND(L62/'Shareholding Pattern'!$L$78*100,2),""),"")</f>
        <v/>
      </c>
      <c r="N62" s="199"/>
      <c r="O62" s="199"/>
      <c r="P62" s="252" t="str">
        <f t="shared" si="38"/>
        <v/>
      </c>
      <c r="Q62" s="280" t="str">
        <f>+IFERROR(IF(COUNT(P62),ROUND(P62/'Shareholding Pattern'!$P$79*100,2),""),"")</f>
        <v/>
      </c>
      <c r="R62" s="199"/>
      <c r="S62" s="199"/>
      <c r="T62" s="252" t="str">
        <f t="shared" si="41"/>
        <v/>
      </c>
      <c r="U62" s="272" t="str">
        <f>+IFERROR(IF(COUNT(L62,T62),ROUND(SUM(L62,T62)/SUM('Shareholding Pattern'!$L$78,'Shareholding Pattern'!$T$78)*100,2),""),"")</f>
        <v/>
      </c>
      <c r="V62" s="199"/>
      <c r="W62" s="261" t="str">
        <f t="shared" si="39"/>
        <v/>
      </c>
      <c r="X62" s="514"/>
      <c r="Y62" s="515"/>
      <c r="Z62" s="199"/>
      <c r="AA62" s="199"/>
      <c r="AB62" s="199"/>
      <c r="AC62" s="199"/>
      <c r="AH62" t="s">
        <v>399</v>
      </c>
      <c r="AR62" t="s">
        <v>400</v>
      </c>
      <c r="AX62" t="s">
        <v>399</v>
      </c>
      <c r="AZ62" t="s">
        <v>401</v>
      </c>
      <c r="BF62" t="s">
        <v>402</v>
      </c>
    </row>
    <row r="63" spans="5:58" ht="51.75" customHeight="1">
      <c r="E63" s="207" t="s">
        <v>288</v>
      </c>
      <c r="F63" s="222" t="s">
        <v>403</v>
      </c>
      <c r="H63" s="199">
        <v>98</v>
      </c>
      <c r="I63" s="199">
        <v>73540</v>
      </c>
      <c r="J63" s="199"/>
      <c r="K63" s="199"/>
      <c r="L63" s="252">
        <f t="shared" si="40"/>
        <v>73540</v>
      </c>
      <c r="M63" s="253">
        <f>+IFERROR(IF(COUNT(L63),ROUND(L63/'Shareholding Pattern'!$L$78*100,2),""),"")</f>
        <v>1.85</v>
      </c>
      <c r="N63" s="199">
        <v>73540</v>
      </c>
      <c r="O63" s="199"/>
      <c r="P63" s="252">
        <f t="shared" si="38"/>
        <v>73540</v>
      </c>
      <c r="Q63" s="280">
        <f>+IFERROR(IF(COUNT(P63),ROUND(P63/'Shareholding Pattern'!$P$79*100,2),""),"")</f>
        <v>1.85</v>
      </c>
      <c r="R63" s="199"/>
      <c r="S63" s="199"/>
      <c r="T63" s="252" t="str">
        <f t="shared" si="41"/>
        <v/>
      </c>
      <c r="U63" s="272">
        <f>+IFERROR(IF(COUNT(L63,T63),ROUND(SUM(L63,T63)/SUM('Shareholding Pattern'!$L$78,'Shareholding Pattern'!$T$78)*100,2),""),"")</f>
        <v>1.85</v>
      </c>
      <c r="V63" s="199"/>
      <c r="W63" s="261" t="str">
        <f t="shared" si="39"/>
        <v/>
      </c>
      <c r="X63" s="514"/>
      <c r="Y63" s="515"/>
      <c r="Z63" s="199">
        <v>1800</v>
      </c>
      <c r="AA63" s="199">
        <v>0</v>
      </c>
      <c r="AB63" s="199">
        <v>0</v>
      </c>
      <c r="AC63" s="199">
        <v>0</v>
      </c>
      <c r="AH63" t="s">
        <v>404</v>
      </c>
      <c r="AR63" t="s">
        <v>405</v>
      </c>
      <c r="AX63" t="s">
        <v>404</v>
      </c>
      <c r="AZ63" t="s">
        <v>406</v>
      </c>
      <c r="BF63" t="s">
        <v>407</v>
      </c>
    </row>
    <row r="64" spans="5:58" ht="43.5" customHeight="1">
      <c r="E64" s="207" t="s">
        <v>294</v>
      </c>
      <c r="F64" s="208" t="s">
        <v>408</v>
      </c>
      <c r="H64" s="199">
        <v>3</v>
      </c>
      <c r="I64" s="199">
        <v>266500</v>
      </c>
      <c r="J64" s="199"/>
      <c r="K64" s="199"/>
      <c r="L64" s="252">
        <f t="shared" si="40"/>
        <v>266500</v>
      </c>
      <c r="M64" s="253">
        <f>+IFERROR(IF(COUNT(L64),ROUND(L64/'Shareholding Pattern'!$L$78*100,2),""),"")</f>
        <v>6.69</v>
      </c>
      <c r="N64" s="199">
        <v>266500</v>
      </c>
      <c r="O64" s="199"/>
      <c r="P64" s="252">
        <f t="shared" si="38"/>
        <v>266500</v>
      </c>
      <c r="Q64" s="280">
        <f>+IFERROR(IF(COUNT(P64),ROUND(P64/'Shareholding Pattern'!$P$79*100,2),""),"")</f>
        <v>6.69</v>
      </c>
      <c r="R64" s="199"/>
      <c r="S64" s="199"/>
      <c r="T64" s="252" t="str">
        <f t="shared" si="41"/>
        <v/>
      </c>
      <c r="U64" s="272">
        <f>+IFERROR(IF(COUNT(L64,T64),ROUND(SUM(L64,T64)/SUM('Shareholding Pattern'!$L$78,'Shareholding Pattern'!$T$78)*100,2),""),"")</f>
        <v>6.69</v>
      </c>
      <c r="V64" s="199"/>
      <c r="W64" s="261" t="str">
        <f t="shared" si="39"/>
        <v/>
      </c>
      <c r="X64" s="514"/>
      <c r="Y64" s="515"/>
      <c r="Z64" s="199">
        <v>0</v>
      </c>
      <c r="AA64" s="199">
        <v>0</v>
      </c>
      <c r="AB64" s="199">
        <v>0</v>
      </c>
      <c r="AC64" s="199">
        <v>0</v>
      </c>
      <c r="AH64" t="s">
        <v>409</v>
      </c>
      <c r="AR64" t="s">
        <v>410</v>
      </c>
      <c r="AX64" t="s">
        <v>409</v>
      </c>
      <c r="AZ64" t="s">
        <v>411</v>
      </c>
      <c r="BF64" t="s">
        <v>412</v>
      </c>
    </row>
    <row r="65" spans="5:58" ht="43.5" customHeight="1">
      <c r="E65" s="207" t="s">
        <v>300</v>
      </c>
      <c r="F65" s="208" t="s">
        <v>413</v>
      </c>
      <c r="H65" s="199"/>
      <c r="I65" s="199"/>
      <c r="J65" s="199"/>
      <c r="K65" s="199"/>
      <c r="L65" s="252" t="str">
        <f t="shared" si="40"/>
        <v/>
      </c>
      <c r="M65" s="253" t="str">
        <f>+IFERROR(IF(COUNT(L65),ROUND(L65/'Shareholding Pattern'!$L$78*100,2),""),"")</f>
        <v/>
      </c>
      <c r="N65" s="199"/>
      <c r="O65" s="199"/>
      <c r="P65" s="252" t="str">
        <f t="shared" si="38"/>
        <v/>
      </c>
      <c r="Q65" s="280" t="str">
        <f>+IFERROR(IF(COUNT(P65),ROUND(P65/'Shareholding Pattern'!$P$79*100,2),""),"")</f>
        <v/>
      </c>
      <c r="R65" s="199"/>
      <c r="S65" s="199"/>
      <c r="T65" s="252" t="str">
        <f t="shared" si="41"/>
        <v/>
      </c>
      <c r="U65" s="272" t="str">
        <f>+IFERROR(IF(COUNT(L65,T65),ROUND(SUM(L65,T65)/SUM('Shareholding Pattern'!$L$78,'Shareholding Pattern'!$T$78)*100,2),""),"")</f>
        <v/>
      </c>
      <c r="V65" s="199"/>
      <c r="W65" s="261" t="str">
        <f t="shared" si="39"/>
        <v/>
      </c>
      <c r="X65" s="514"/>
      <c r="Y65" s="515"/>
      <c r="Z65" s="199"/>
      <c r="AA65" s="199"/>
      <c r="AB65" s="199"/>
      <c r="AC65" s="199"/>
      <c r="AH65" t="s">
        <v>413</v>
      </c>
      <c r="AR65" t="s">
        <v>414</v>
      </c>
      <c r="AX65" t="s">
        <v>413</v>
      </c>
      <c r="AZ65" t="s">
        <v>415</v>
      </c>
      <c r="BF65" t="s">
        <v>416</v>
      </c>
    </row>
    <row r="66" spans="5:58" ht="43.5" customHeight="1">
      <c r="E66" s="207" t="s">
        <v>306</v>
      </c>
      <c r="F66" s="208" t="s">
        <v>417</v>
      </c>
      <c r="H66" s="199"/>
      <c r="I66" s="199"/>
      <c r="J66" s="199"/>
      <c r="K66" s="199"/>
      <c r="L66" s="252" t="str">
        <f t="shared" si="40"/>
        <v/>
      </c>
      <c r="M66" s="253" t="str">
        <f>+IFERROR(IF(COUNT(L66),ROUND(L66/'Shareholding Pattern'!$L$78*100,2),""),"")</f>
        <v/>
      </c>
      <c r="N66" s="199"/>
      <c r="O66" s="199"/>
      <c r="P66" s="252" t="str">
        <f t="shared" si="38"/>
        <v/>
      </c>
      <c r="Q66" s="280" t="str">
        <f>+IFERROR(IF(COUNT(P66),ROUND(P66/'Shareholding Pattern'!$P$79*100,2),""),"")</f>
        <v/>
      </c>
      <c r="R66" s="199"/>
      <c r="S66" s="199"/>
      <c r="T66" s="252" t="str">
        <f t="shared" si="41"/>
        <v/>
      </c>
      <c r="U66" s="272" t="str">
        <f>+IFERROR(IF(COUNT(L66,T66),ROUND(SUM(L66,T66)/SUM('Shareholding Pattern'!$L$78,'Shareholding Pattern'!$T$78)*100,2),""),"")</f>
        <v/>
      </c>
      <c r="V66" s="199"/>
      <c r="W66" s="261" t="str">
        <f t="shared" si="39"/>
        <v/>
      </c>
      <c r="X66" s="514"/>
      <c r="Y66" s="515"/>
      <c r="Z66" s="199"/>
      <c r="AA66" s="199"/>
      <c r="AB66" s="199"/>
      <c r="AC66" s="199"/>
      <c r="AH66" t="s">
        <v>417</v>
      </c>
      <c r="AR66" t="s">
        <v>418</v>
      </c>
      <c r="AX66" t="s">
        <v>417</v>
      </c>
      <c r="AZ66" t="s">
        <v>419</v>
      </c>
      <c r="BF66" t="s">
        <v>420</v>
      </c>
    </row>
    <row r="67" spans="5:58" ht="43.5" customHeight="1">
      <c r="E67" s="207" t="s">
        <v>311</v>
      </c>
      <c r="F67" s="208" t="s">
        <v>421</v>
      </c>
      <c r="H67" s="199"/>
      <c r="I67" s="199"/>
      <c r="J67" s="199"/>
      <c r="K67" s="199"/>
      <c r="L67" s="252" t="str">
        <f t="shared" si="40"/>
        <v/>
      </c>
      <c r="M67" s="253" t="str">
        <f>+IFERROR(IF(COUNT(L67),ROUND(L67/'Shareholding Pattern'!$L$78*100,2),""),"")</f>
        <v/>
      </c>
      <c r="N67" s="199"/>
      <c r="O67" s="199"/>
      <c r="P67" s="252" t="str">
        <f t="shared" si="38"/>
        <v/>
      </c>
      <c r="Q67" s="280" t="str">
        <f>+IFERROR(IF(COUNT(P67),ROUND(P67/'Shareholding Pattern'!$P$79*100,2),""),"")</f>
        <v/>
      </c>
      <c r="R67" s="199"/>
      <c r="S67" s="199"/>
      <c r="T67" s="252" t="str">
        <f t="shared" si="41"/>
        <v/>
      </c>
      <c r="U67" s="272" t="str">
        <f>+IFERROR(IF(COUNT(L67,T67),ROUND(SUM(L67,T67)/SUM('Shareholding Pattern'!$L$78,'Shareholding Pattern'!$T$78)*100,2),""),"")</f>
        <v/>
      </c>
      <c r="V67" s="199"/>
      <c r="W67" s="261" t="str">
        <f t="shared" si="39"/>
        <v/>
      </c>
      <c r="X67" s="514"/>
      <c r="Y67" s="515"/>
      <c r="Z67" s="199"/>
      <c r="AA67" s="199"/>
      <c r="AB67" s="199"/>
      <c r="AC67" s="199"/>
      <c r="AH67" t="s">
        <v>421</v>
      </c>
      <c r="AR67" t="s">
        <v>422</v>
      </c>
      <c r="AX67" t="s">
        <v>421</v>
      </c>
      <c r="AZ67" t="s">
        <v>423</v>
      </c>
      <c r="BF67" t="s">
        <v>424</v>
      </c>
    </row>
    <row r="68" spans="5:58" ht="39" customHeight="1">
      <c r="E68" s="207" t="s">
        <v>425</v>
      </c>
      <c r="F68" s="208" t="s">
        <v>426</v>
      </c>
      <c r="H68" s="199">
        <v>3</v>
      </c>
      <c r="I68" s="199">
        <v>31500</v>
      </c>
      <c r="J68" s="199"/>
      <c r="K68" s="199"/>
      <c r="L68" s="252">
        <f t="shared" si="40"/>
        <v>31500</v>
      </c>
      <c r="M68" s="253">
        <f>+IFERROR(IF(COUNT(L68),ROUND(L68/'Shareholding Pattern'!$L$78*100,2),""),"")</f>
        <v>0.79</v>
      </c>
      <c r="N68" s="199">
        <v>31500</v>
      </c>
      <c r="O68" s="199"/>
      <c r="P68" s="252">
        <f t="shared" si="38"/>
        <v>31500</v>
      </c>
      <c r="Q68" s="280">
        <f>+IFERROR(IF(COUNT(P68),ROUND(P68/'Shareholding Pattern'!$P$79*100,2),""),"")</f>
        <v>0.79</v>
      </c>
      <c r="R68" s="199"/>
      <c r="S68" s="199"/>
      <c r="T68" s="252" t="str">
        <f t="shared" si="41"/>
        <v/>
      </c>
      <c r="U68" s="272">
        <f>+IFERROR(IF(COUNT(L68,T68),ROUND(SUM(L68,T68)/SUM('Shareholding Pattern'!$L$78,'Shareholding Pattern'!$T$78)*100,2),""),"")</f>
        <v>0.79</v>
      </c>
      <c r="V68" s="199"/>
      <c r="W68" s="261" t="str">
        <f t="shared" si="39"/>
        <v/>
      </c>
      <c r="X68" s="514"/>
      <c r="Y68" s="515"/>
      <c r="Z68" s="199">
        <v>0</v>
      </c>
      <c r="AA68" s="199">
        <v>0</v>
      </c>
      <c r="AB68" s="199">
        <v>0</v>
      </c>
      <c r="AC68" s="199">
        <v>0</v>
      </c>
      <c r="AH68" t="s">
        <v>426</v>
      </c>
      <c r="AR68" t="s">
        <v>427</v>
      </c>
      <c r="AX68" t="s">
        <v>426</v>
      </c>
      <c r="AZ68" t="s">
        <v>428</v>
      </c>
      <c r="BF68" t="s">
        <v>429</v>
      </c>
    </row>
    <row r="69" spans="5:58" ht="20.100000000000001" customHeight="1">
      <c r="E69" s="207" t="s">
        <v>430</v>
      </c>
      <c r="F69" s="188" t="s">
        <v>217</v>
      </c>
      <c r="H69" s="199"/>
      <c r="I69" s="199"/>
      <c r="J69" s="199"/>
      <c r="K69" s="199"/>
      <c r="L69" s="252" t="str">
        <f t="shared" si="40"/>
        <v/>
      </c>
      <c r="M69" s="253" t="str">
        <f>+IFERROR(IF(COUNT(L69),ROUND(L69/'Shareholding Pattern'!$L$78*100,2),""),"")</f>
        <v/>
      </c>
      <c r="N69" s="199"/>
      <c r="O69" s="199"/>
      <c r="P69" s="252" t="str">
        <f t="shared" si="38"/>
        <v/>
      </c>
      <c r="Q69" s="280" t="str">
        <f>+IFERROR(IF(COUNT(P69),ROUND(P69/'Shareholding Pattern'!$P$79*100,2),""),"")</f>
        <v/>
      </c>
      <c r="R69" s="199"/>
      <c r="S69" s="199"/>
      <c r="T69" s="252" t="str">
        <f t="shared" si="41"/>
        <v/>
      </c>
      <c r="U69" s="272" t="str">
        <f>+IFERROR(IF(COUNT(L69,T69),ROUND(SUM(L69,T69)/SUM('Shareholding Pattern'!$L$78,'Shareholding Pattern'!$T$78)*100,2),""),"")</f>
        <v/>
      </c>
      <c r="V69" s="199"/>
      <c r="W69" s="261" t="str">
        <f t="shared" si="39"/>
        <v/>
      </c>
      <c r="X69" s="514"/>
      <c r="Y69" s="515"/>
      <c r="Z69" s="199"/>
      <c r="AA69" s="199"/>
      <c r="AB69" s="199"/>
      <c r="AC69" s="199"/>
      <c r="AH69" t="s">
        <v>431</v>
      </c>
      <c r="AR69" t="s">
        <v>432</v>
      </c>
      <c r="AX69" t="s">
        <v>431</v>
      </c>
      <c r="AZ69" t="s">
        <v>433</v>
      </c>
      <c r="BF69" t="s">
        <v>434</v>
      </c>
    </row>
    <row r="70" spans="5:58" ht="20.100000000000001" customHeight="1">
      <c r="E70" s="472" t="s">
        <v>435</v>
      </c>
      <c r="F70" s="472"/>
      <c r="G70" s="472"/>
      <c r="H70" s="86">
        <f>+IFERROR(IF(COUNT(H57:H69),ROUND(SUM(H57:H69),0),""),"")</f>
        <v>105</v>
      </c>
      <c r="I70" s="86">
        <f>+IFERROR(IF(COUNT(I57:I69),ROUND(SUM(I57:I69),0),""),"")</f>
        <v>567335</v>
      </c>
      <c r="J70" s="86" t="str">
        <f>+IFERROR(IF(COUNT(J57:J69),ROUND(SUM(J57:J69),0),""),"")</f>
        <v/>
      </c>
      <c r="K70" s="235" t="str">
        <f>+IFERROR(IF(COUNT(K57:K69),ROUND(SUM(K57:K69),0),""),"")</f>
        <v/>
      </c>
      <c r="L70" s="251">
        <f t="shared" ref="L70:L71" si="42">+IFERROR(IF(COUNT(I70:K70),ROUND(SUM(I70:K70),0),""),"")</f>
        <v>567335</v>
      </c>
      <c r="M70" s="296">
        <f>+IFERROR(IF(COUNT(L70),ROUND(L70/'Shareholding Pattern'!$L$78*100,2),""),"")</f>
        <v>14.25</v>
      </c>
      <c r="N70" s="102">
        <f>+IFERROR(IF(COUNT(N57:N69),ROUND(SUM(N57:N69),0),""),"")</f>
        <v>567335</v>
      </c>
      <c r="O70" s="102" t="str">
        <f>+IFERROR(IF(COUNT(O57:O69),ROUND(SUM(O57:O69),0),""),"")</f>
        <v/>
      </c>
      <c r="P70" s="251">
        <f t="shared" ref="P70" si="43">+IFERROR(IF(COUNT(N70:O70),ROUND(SUM(N70:O70),0),""),"")</f>
        <v>567335</v>
      </c>
      <c r="Q70" s="305">
        <f>+IFERROR(IF(COUNT(P70),ROUND(P70/'Shareholding Pattern'!$P$79*100,2),""),"")</f>
        <v>14.25</v>
      </c>
      <c r="R70" s="86" t="str">
        <f>+IFERROR(IF(COUNT(R57:R69),ROUND(SUM(R57:R69),0),""),"")</f>
        <v/>
      </c>
      <c r="S70" s="86" t="str">
        <f>+IFERROR(IF(COUNT(S57:S69),ROUND(SUM(S57:S69),0),""),"")</f>
        <v/>
      </c>
      <c r="T70" s="251" t="str">
        <f t="shared" ref="T70" si="44">+IFERROR(IF(COUNT(R70:S70),ROUND(SUM(R70:S70),0),""),"")</f>
        <v/>
      </c>
      <c r="U70" s="273">
        <f>+IFERROR(IF(COUNT(L70,T70),ROUND(SUM(L70,T70)/SUM('Shareholding Pattern'!$L$78,'Shareholding Pattern'!$T$78)*100,2),""),"")</f>
        <v>14.25</v>
      </c>
      <c r="V70" s="102" t="str">
        <f>+IFERROR(IF(COUNT(V57:V69),ROUND(SUM(V57:V69),0),""),"")</f>
        <v/>
      </c>
      <c r="W70" s="124" t="str">
        <f t="shared" si="39"/>
        <v/>
      </c>
      <c r="X70" s="514"/>
      <c r="Y70" s="515"/>
      <c r="Z70" s="86">
        <f>+IFERROR(IF(COUNT(Z57:Z69),ROUND(SUM(Z57:Z69),0),""),"")</f>
        <v>1800</v>
      </c>
      <c r="AA70" s="86">
        <f t="shared" ref="AA70:AC70" si="45">+IFERROR(IF(COUNT(AA57:AA69),ROUND(SUM(AA57:AA69),0),""),"")</f>
        <v>0</v>
      </c>
      <c r="AB70" s="86">
        <f t="shared" si="45"/>
        <v>0</v>
      </c>
      <c r="AC70" s="86">
        <f t="shared" si="45"/>
        <v>0</v>
      </c>
      <c r="AR70" t="s">
        <v>436</v>
      </c>
    </row>
    <row r="71" spans="5:58" ht="20.100000000000001" customHeight="1">
      <c r="E71" s="473" t="s">
        <v>437</v>
      </c>
      <c r="F71" s="473"/>
      <c r="G71" s="473"/>
      <c r="H71" s="86">
        <f>+IFERROR(IF(COUNT(H41,H50,H55,H70),ROUND(SUM(H41,H50,H55,H70),0),""),"")</f>
        <v>106</v>
      </c>
      <c r="I71" s="86">
        <f t="shared" ref="I71:K71" si="46">+IFERROR(IF(COUNT(I41,I50,I55,I70),ROUND(SUM(I41,I50,I55,I70),0),""),"")</f>
        <v>1066635</v>
      </c>
      <c r="J71" s="86" t="str">
        <f t="shared" si="46"/>
        <v/>
      </c>
      <c r="K71" s="86" t="str">
        <f t="shared" si="46"/>
        <v/>
      </c>
      <c r="L71" s="251">
        <f t="shared" si="42"/>
        <v>1066635</v>
      </c>
      <c r="M71" s="296">
        <f>+IFERROR(IF(COUNT(L71),ROUND(L71/'Shareholding Pattern'!$L$78*100,2),""),"")</f>
        <v>26.78</v>
      </c>
      <c r="N71" s="86">
        <f t="shared" ref="N71" si="47">+IFERROR(IF(COUNT(N41,N50,N55,N70),ROUND(SUM(N41,N50,N55,N70),0),""),"")</f>
        <v>1066635</v>
      </c>
      <c r="O71" s="86" t="str">
        <f t="shared" ref="O71:P71" si="48">+IFERROR(IF(COUNT(O41,O50,O55,O70),ROUND(SUM(O41,O50,O55,O70),0),""),"")</f>
        <v/>
      </c>
      <c r="P71" s="86">
        <f t="shared" si="48"/>
        <v>1066635</v>
      </c>
      <c r="Q71" s="305">
        <f>+IFERROR(IF(COUNT(P71),ROUND(P71/'Shareholding Pattern'!$P$79*100,2),""),"")</f>
        <v>26.78</v>
      </c>
      <c r="R71" s="86" t="str">
        <f t="shared" ref="R71" si="49">+IFERROR(IF(COUNT(R41,R50,R55,R70),ROUND(SUM(R41,R50,R55,R70),0),""),"")</f>
        <v/>
      </c>
      <c r="S71" s="86" t="str">
        <f t="shared" ref="S71" si="50">+IFERROR(IF(COUNT(S41,S50,S55,S70),ROUND(SUM(S41,S50,S55,S70),0),""),"")</f>
        <v/>
      </c>
      <c r="T71" s="306" t="str">
        <f t="shared" ref="T71" si="51">+IFERROR(IF(COUNT(R71:S71),ROUND(SUM(R71:S71),0),""),"")</f>
        <v/>
      </c>
      <c r="U71" s="273">
        <f>+IFERROR(IF(COUNT(L71,T71),ROUND(SUM(L71,T71)/SUM('Shareholding Pattern'!$L$78,'Shareholding Pattern'!$T$78)*100,2),""),"")</f>
        <v>26.78</v>
      </c>
      <c r="V71" s="86" t="str">
        <f t="shared" ref="V71" si="52">+IFERROR(IF(COUNT(V41,V50,V55,V70),ROUND(SUM(V41,V50,V55,V70),0),""),"")</f>
        <v/>
      </c>
      <c r="W71" s="124" t="str">
        <f t="shared" si="39"/>
        <v/>
      </c>
      <c r="X71" s="516"/>
      <c r="Y71" s="517"/>
      <c r="Z71" s="86">
        <f t="shared" ref="Z71" si="53">+IFERROR(IF(COUNT(Z41,Z50,Z55,Z70),ROUND(SUM(Z41,Z50,Z55,Z70),0),""),"")</f>
        <v>501100</v>
      </c>
      <c r="AA71" s="86">
        <f t="shared" ref="AA71" si="54">+IFERROR(IF(COUNT(AA41,AA50,AA55,AA70),ROUND(SUM(AA41,AA50,AA55,AA70),0),""),"")</f>
        <v>0</v>
      </c>
      <c r="AB71" s="86">
        <f t="shared" ref="AB71" si="55">+IFERROR(IF(COUNT(AB41,AB50,AB55,AB70),ROUND(SUM(AB41,AB50,AB55,AB70),0),""),"")</f>
        <v>0</v>
      </c>
      <c r="AC71" s="86">
        <f t="shared" ref="AC71" si="56">+IFERROR(IF(COUNT(AC41,AC50,AC55,AC70),ROUND(SUM(AC41,AC50,AC55,AC70),0),""),"")</f>
        <v>0</v>
      </c>
      <c r="AR71" t="s">
        <v>438</v>
      </c>
    </row>
    <row r="72" spans="5:58" ht="34.5" customHeight="1">
      <c r="E72" s="287"/>
      <c r="F72" s="288" t="s">
        <v>439</v>
      </c>
      <c r="G72" s="289"/>
      <c r="H72" s="290"/>
      <c r="I72" s="290"/>
      <c r="J72" s="290"/>
      <c r="K72" s="289"/>
      <c r="L72" s="289"/>
      <c r="M72" s="289"/>
      <c r="N72" s="289"/>
      <c r="O72" s="289"/>
      <c r="P72" s="290"/>
      <c r="Q72" s="289"/>
      <c r="R72" s="290"/>
      <c r="S72" s="290"/>
      <c r="T72" s="290"/>
      <c r="U72" s="289"/>
      <c r="V72" s="289"/>
      <c r="W72" s="289"/>
      <c r="X72" s="289"/>
      <c r="Y72" s="289"/>
      <c r="Z72" s="313"/>
      <c r="AA72" s="313"/>
      <c r="AB72" s="313"/>
      <c r="AC72" s="314"/>
    </row>
    <row r="73" spans="5:58" ht="42" customHeight="1">
      <c r="E73" s="291"/>
      <c r="F73" s="192" t="s">
        <v>440</v>
      </c>
      <c r="M73"/>
      <c r="N73"/>
      <c r="O73"/>
      <c r="Q73"/>
      <c r="U73"/>
      <c r="V73"/>
      <c r="W73"/>
      <c r="X73"/>
      <c r="Y73"/>
      <c r="Z73" s="315"/>
      <c r="AA73" s="315"/>
      <c r="AB73" s="315"/>
      <c r="AC73" s="316"/>
    </row>
    <row r="74" spans="5:58" ht="34.5" customHeight="1">
      <c r="E74" s="193" t="s">
        <v>441</v>
      </c>
      <c r="F74" s="480" t="s">
        <v>442</v>
      </c>
      <c r="G74" s="481"/>
      <c r="H74" s="481"/>
      <c r="I74" s="481"/>
      <c r="J74" s="481"/>
      <c r="K74" s="481"/>
      <c r="L74" s="481"/>
      <c r="M74" s="481"/>
      <c r="N74" s="481"/>
      <c r="O74" s="481"/>
      <c r="P74" s="481"/>
      <c r="Q74" s="481"/>
      <c r="R74" s="481"/>
      <c r="S74" s="481"/>
      <c r="T74" s="481"/>
      <c r="U74" s="481"/>
      <c r="V74" s="481"/>
      <c r="W74" s="481"/>
      <c r="X74" s="481"/>
      <c r="Y74" s="481"/>
      <c r="Z74" s="481"/>
      <c r="AA74" s="481"/>
      <c r="AB74" s="481"/>
      <c r="AC74" s="482"/>
    </row>
    <row r="75" spans="5:58" ht="33" customHeight="1">
      <c r="E75" s="292" t="s">
        <v>443</v>
      </c>
      <c r="F75" s="293" t="s">
        <v>444</v>
      </c>
      <c r="H75" s="199"/>
      <c r="I75" s="199"/>
      <c r="J75" s="199"/>
      <c r="K75" s="199"/>
      <c r="L75" s="252" t="str">
        <f>+IFERROR(IF(COUNT(I75:K75),ROUND(SUM(I75:K75),2),""),"")</f>
        <v/>
      </c>
      <c r="M75" s="297"/>
      <c r="N75" s="199"/>
      <c r="O75" s="199"/>
      <c r="P75" s="252" t="str">
        <f>+IFERROR(IF(COUNT(N75:O75),ROUND(SUM(N75:O75),2),""),"")</f>
        <v/>
      </c>
      <c r="Q75" s="280" t="str">
        <f>+IFERROR(IF(COUNT(P75),ROUND(P75/'Shareholding Pattern'!$P$79*100,2),""),"")</f>
        <v/>
      </c>
      <c r="R75" s="199"/>
      <c r="S75" s="199"/>
      <c r="T75" s="252" t="str">
        <f>+IFERROR(IF(COUNT(R75:S75),ROUND(SUM(R75:S75),2),""),"")</f>
        <v/>
      </c>
      <c r="U75" s="307"/>
      <c r="V75" s="199"/>
      <c r="W75" s="261" t="str">
        <f t="shared" ref="W75:W79" si="57">+IFERROR(IF(COUNT(V75),ROUND(SUM(V75)/SUM(L75)*100,2),""),0)</f>
        <v/>
      </c>
      <c r="X75" s="518"/>
      <c r="Y75" s="519"/>
      <c r="Z75" s="199"/>
      <c r="AA75" s="502"/>
      <c r="AB75" s="503"/>
      <c r="AC75" s="504"/>
      <c r="AH75" t="s">
        <v>445</v>
      </c>
      <c r="AR75" t="s">
        <v>446</v>
      </c>
      <c r="AX75" t="s">
        <v>445</v>
      </c>
      <c r="AZ75" t="s">
        <v>447</v>
      </c>
      <c r="BF75" t="s">
        <v>448</v>
      </c>
    </row>
    <row r="76" spans="5:58" ht="46.5" customHeight="1">
      <c r="E76" s="292" t="s">
        <v>449</v>
      </c>
      <c r="F76" s="294" t="s">
        <v>450</v>
      </c>
      <c r="H76" s="199"/>
      <c r="I76" s="199"/>
      <c r="J76" s="199"/>
      <c r="K76" s="199"/>
      <c r="L76" s="252" t="str">
        <f>+IFERROR(IF(COUNT(I76:K76),ROUND(SUM(I76:K76),2),""),"")</f>
        <v/>
      </c>
      <c r="M76" s="298" t="str">
        <f>+IFERROR(IF(COUNT(L76),ROUND(L76/'Shareholding Pattern'!$L$78*100,2),""),"")</f>
        <v/>
      </c>
      <c r="N76" s="199"/>
      <c r="O76" s="199"/>
      <c r="P76" s="252" t="str">
        <f>+IFERROR(IF(COUNT(N76:O76),ROUND(SUM(N76:O76),2),""),"")</f>
        <v/>
      </c>
      <c r="Q76" s="280" t="str">
        <f>+IFERROR(IF(COUNT(P76),ROUND(P76/'Shareholding Pattern'!$P$79*100,2),""),"")</f>
        <v/>
      </c>
      <c r="R76" s="199"/>
      <c r="S76" s="199"/>
      <c r="T76" s="252" t="str">
        <f>+IFERROR(IF(COUNT(R76:S76),ROUND(SUM(R76:S76),2),""),"")</f>
        <v/>
      </c>
      <c r="U76" s="308" t="str">
        <f>+IFERROR(IF(COUNT(L76,T76),ROUND(SUM(L76,T76)/SUM('Shareholding Pattern'!$L$78,'Shareholding Pattern'!$T$78)*100,2),""),"")</f>
        <v/>
      </c>
      <c r="V76" s="199"/>
      <c r="W76" s="261" t="str">
        <f t="shared" si="57"/>
        <v/>
      </c>
      <c r="X76" s="520"/>
      <c r="Y76" s="521"/>
      <c r="Z76" s="199"/>
      <c r="AA76" s="502"/>
      <c r="AB76" s="503"/>
      <c r="AC76" s="504"/>
      <c r="AH76" t="s">
        <v>451</v>
      </c>
      <c r="AR76" t="s">
        <v>452</v>
      </c>
      <c r="AX76" t="s">
        <v>451</v>
      </c>
      <c r="AZ76" t="s">
        <v>453</v>
      </c>
      <c r="BF76" t="s">
        <v>454</v>
      </c>
    </row>
    <row r="77" spans="5:58" ht="31.5" customHeight="1">
      <c r="E77" s="483" t="s">
        <v>455</v>
      </c>
      <c r="F77" s="483"/>
      <c r="G77" s="483"/>
      <c r="H77" s="295" t="str">
        <f>IFERROR(IF(COUNT(H75:H76),ROUND(SUM(H75:H76),0),""),"")</f>
        <v/>
      </c>
      <c r="I77" s="295" t="str">
        <f t="shared" ref="I77:Z77" si="58">IFERROR(IF(COUNT(I75:I76),ROUND(SUM(I75:I76),0),""),"")</f>
        <v/>
      </c>
      <c r="J77" s="295" t="str">
        <f t="shared" si="58"/>
        <v/>
      </c>
      <c r="K77" s="295" t="str">
        <f t="shared" si="58"/>
        <v/>
      </c>
      <c r="L77" s="295" t="str">
        <f t="shared" si="58"/>
        <v/>
      </c>
      <c r="M77" s="297"/>
      <c r="N77" s="299" t="str">
        <f t="shared" si="58"/>
        <v/>
      </c>
      <c r="O77" s="299" t="str">
        <f t="shared" si="58"/>
        <v/>
      </c>
      <c r="P77" s="300" t="str">
        <f t="shared" si="58"/>
        <v/>
      </c>
      <c r="Q77" s="280" t="str">
        <f>+IFERROR(IF(COUNT(P77),ROUND(P77/'Shareholding Pattern'!$P$79*100,2),""),"")</f>
        <v/>
      </c>
      <c r="R77" s="295" t="str">
        <f t="shared" si="58"/>
        <v/>
      </c>
      <c r="S77" s="295" t="str">
        <f t="shared" si="58"/>
        <v/>
      </c>
      <c r="T77" s="295" t="str">
        <f t="shared" si="58"/>
        <v/>
      </c>
      <c r="U77" s="307"/>
      <c r="V77" s="295" t="str">
        <f t="shared" si="58"/>
        <v/>
      </c>
      <c r="W77" s="261" t="str">
        <f t="shared" si="57"/>
        <v/>
      </c>
      <c r="X77" s="520"/>
      <c r="Y77" s="521"/>
      <c r="Z77" s="295" t="str">
        <f t="shared" si="58"/>
        <v/>
      </c>
      <c r="AA77" s="505"/>
      <c r="AB77" s="506"/>
      <c r="AC77" s="507"/>
      <c r="AR77" t="s">
        <v>456</v>
      </c>
    </row>
    <row r="78" spans="5:58" ht="26.25" customHeight="1">
      <c r="E78" s="484" t="s">
        <v>457</v>
      </c>
      <c r="F78" s="484"/>
      <c r="G78" s="484"/>
      <c r="H78" s="295">
        <f>+IFERROR(IF(COUNT(H26,H71,H76),ROUND(SUM(H26,H71,H76),0),""),"")</f>
        <v>108</v>
      </c>
      <c r="I78" s="295">
        <f>+IFERROR(IF(COUNT(I26,I71,I76),ROUND(SUM(I26,I71,I76),0),""),"")</f>
        <v>3982585</v>
      </c>
      <c r="J78" s="295" t="str">
        <f>+IFERROR(IF(COUNT(J26,J71,J76),ROUND(SUM(J26,J71,J76),0),""),"")</f>
        <v/>
      </c>
      <c r="K78" s="295" t="str">
        <f>+IFERROR(IF(COUNT(K26,K71,K76),ROUND(SUM(K26,K71,K76),0),""),"")</f>
        <v/>
      </c>
      <c r="L78" s="295">
        <f>+IFERROR(IF(COUNT(L26,L71,L76),ROUND(SUM(L26,L71,L76),0),""),"")</f>
        <v>3982585</v>
      </c>
      <c r="M78" s="301">
        <f>+IFERROR(IF(COUNT(L78),ROUND(L78/'Shareholding Pattern'!$L$78*100,2),""),0)</f>
        <v>100</v>
      </c>
      <c r="N78" s="302">
        <f>+IFERROR(IF(COUNT(N26,N71,N76),ROUND(SUM(N26,N71,N76),0),""),"")</f>
        <v>3982585</v>
      </c>
      <c r="O78" s="302" t="str">
        <f>+IFERROR(IF(COUNT(O26,O71,O76),ROUND(SUM(O26,O71,O76),0),""),"")</f>
        <v/>
      </c>
      <c r="P78" s="295">
        <f>+IFERROR(IF(COUNT(P26,P71,P76),ROUND(SUM(P26,P71,P76),0),""),"")</f>
        <v>3982585</v>
      </c>
      <c r="Q78" s="280">
        <f>+IFERROR(IF(COUNT(P78),ROUND(P78/'Shareholding Pattern'!$P$79*100,2),""),0)</f>
        <v>100</v>
      </c>
      <c r="R78" s="295" t="str">
        <f>+IFERROR(IF(COUNT(R26,R71,R76),ROUND(SUM(R26,R71,R76),0),""),"")</f>
        <v/>
      </c>
      <c r="S78" s="295" t="str">
        <f>+IFERROR(IF(COUNT(S26,S71,S76),ROUND(SUM(S26,S71,S76),0),""),"")</f>
        <v/>
      </c>
      <c r="T78" s="295" t="str">
        <f>+IFERROR(IF(COUNT(T26,T71,T76),ROUND(SUM(T26,T71,T76),0),""),"")</f>
        <v/>
      </c>
      <c r="U78" s="309">
        <f>+IFERROR(IF(COUNT(L78,T78),ROUND(SUM(L78,T78)/SUM('Shareholding Pattern'!$L$78,'Shareholding Pattern'!$T$78)*100,2),""),0)</f>
        <v>100</v>
      </c>
      <c r="V78" s="295" t="str">
        <f>+IFERROR(IF(COUNT(V26,V71,V76),ROUND(SUM(V26,V71,V76),0),""),"")</f>
        <v/>
      </c>
      <c r="W78" s="261" t="str">
        <f t="shared" si="57"/>
        <v/>
      </c>
      <c r="X78" s="522"/>
      <c r="Y78" s="523"/>
      <c r="Z78" s="295">
        <f>+IFERROR(IF(COUNT(Z26,Z71,Z76),ROUND(SUM(Z26,Z71,Z76),0),""),"")</f>
        <v>3417050</v>
      </c>
      <c r="AA78" s="295">
        <f t="shared" ref="AA78:AC78" si="59">+IFERROR(IF(COUNT(AA26,AA71,AA76),ROUND(SUM(AA26,AA71,AA76),0),""),"")</f>
        <v>0</v>
      </c>
      <c r="AB78" s="295">
        <f t="shared" si="59"/>
        <v>0</v>
      </c>
      <c r="AC78" s="295">
        <f t="shared" si="59"/>
        <v>0</v>
      </c>
    </row>
    <row r="79" spans="5:58" ht="22.5" customHeight="1">
      <c r="E79" s="484" t="s">
        <v>458</v>
      </c>
      <c r="F79" s="484"/>
      <c r="G79" s="484"/>
      <c r="H79" s="295">
        <f>+IFERROR(IF(COUNT(H26,H71,H77),ROUND(SUM(H26,H71,H77),0),""),"")</f>
        <v>108</v>
      </c>
      <c r="I79" s="295">
        <f>+IFERROR(IF(COUNT(I26,I71,I77),ROUND(SUM(I26,I71,I77),0),""),"")</f>
        <v>3982585</v>
      </c>
      <c r="J79" s="295" t="str">
        <f>+IFERROR(IF(COUNT(J26,J71,J77),ROUND(SUM(J26,J71,J77),0),""),"")</f>
        <v/>
      </c>
      <c r="K79" s="295" t="str">
        <f>+IFERROR(IF(COUNT(K26,K71,K77),ROUND(SUM(K26,K71,K77),0),""),"")</f>
        <v/>
      </c>
      <c r="L79" s="295">
        <f>+IFERROR(IF(COUNT(L26,L71,L77),ROUND(SUM(L26,L71,L77),0),""),"")</f>
        <v>3982585</v>
      </c>
      <c r="M79" s="303">
        <f>+IFERROR(IF(COUNT(L78),ROUND(L78/'Shareholding Pattern'!$L$78*100,2),""),"")</f>
        <v>100</v>
      </c>
      <c r="N79" s="302">
        <f>+IFERROR(IF(COUNT(N26,N71,N77),ROUND(SUM(N26,N71,N77),0),""),"")</f>
        <v>3982585</v>
      </c>
      <c r="O79" s="302" t="str">
        <f>+IFERROR(IF(COUNT(O26,O71,O77),ROUND(SUM(O26,O71,O77),0),""),"")</f>
        <v/>
      </c>
      <c r="P79" s="295">
        <f>+IFERROR(IF(COUNT(P26,P71,P77),ROUND(SUM(P26,P71,P77),0),""),"")</f>
        <v>3982585</v>
      </c>
      <c r="Q79" s="280">
        <f>+IFERROR(IF(COUNT(P79),ROUND(P79/'Shareholding Pattern'!$P$79*100,2),""),"")</f>
        <v>100</v>
      </c>
      <c r="R79" s="295" t="str">
        <f>+IFERROR(IF(COUNT(R26,R71,R77),ROUND(SUM(R26,R71,R77),0),""),"")</f>
        <v/>
      </c>
      <c r="S79" s="295" t="str">
        <f>+IFERROR(IF(COUNT(S26,S71,S77),ROUND(SUM(S26,S71,S77),0),""),"")</f>
        <v/>
      </c>
      <c r="T79" s="295" t="str">
        <f>+IFERROR(IF(COUNT(T26,T71,T77),ROUND(SUM(T26,T71,T77),0),""),"")</f>
        <v/>
      </c>
      <c r="U79" s="310">
        <f>+IFERROR(IF(COUNT(U26,U71,U77),ROUND(SUM(U26,U71,U77),0),""),"")</f>
        <v>100</v>
      </c>
      <c r="V79" s="295" t="str">
        <f>+IFERROR(IF(COUNT(V26,V71,V77),ROUND(SUM(V26,V71,V77),0),""),"")</f>
        <v/>
      </c>
      <c r="W79" s="261" t="str">
        <f t="shared" si="57"/>
        <v/>
      </c>
      <c r="X79" s="295" t="str">
        <f>+IFERROR(IF(COUNT(X26,X71,X77),ROUND(SUM(X26,X71,X77),0),""),"")</f>
        <v/>
      </c>
      <c r="Y79" s="261" t="str">
        <f>+IFERROR(IF(COUNT(X79),ROUND(SUM(X79)/SUM(L79)*100,2),""),0)</f>
        <v/>
      </c>
      <c r="Z79" s="295">
        <f>+IFERROR(IF(COUNT(Z26,Z71,Z77),ROUND(SUM(Z26,Z71,Z77),0),""),"")</f>
        <v>3417050</v>
      </c>
      <c r="AA79" s="295">
        <f t="shared" ref="AA79:AC79" si="60">+IFERROR(IF(COUNT(AA26,AA71,AA77),ROUND(SUM(AA26,AA71,AA77),0),""),"")</f>
        <v>0</v>
      </c>
      <c r="AB79" s="295">
        <f t="shared" si="60"/>
        <v>0</v>
      </c>
      <c r="AC79" s="295">
        <f t="shared" si="60"/>
        <v>0</v>
      </c>
      <c r="AR79" t="s">
        <v>459</v>
      </c>
    </row>
    <row r="80" spans="5:58" ht="35.1" customHeight="1">
      <c r="E80" s="485" t="s">
        <v>460</v>
      </c>
      <c r="F80" s="486"/>
      <c r="G80" s="486"/>
      <c r="H80" s="486"/>
      <c r="I80" s="486"/>
      <c r="J80" s="486"/>
      <c r="K80" s="486"/>
      <c r="L80" s="486"/>
      <c r="M80" s="487"/>
      <c r="N80" s="488"/>
      <c r="O80" s="489"/>
      <c r="P80" s="304"/>
      <c r="Q80" s="311"/>
      <c r="R80" s="312"/>
      <c r="S80" s="312"/>
      <c r="T80" s="312"/>
      <c r="U80" s="311"/>
      <c r="V80" s="311"/>
      <c r="W80" s="311"/>
      <c r="X80" s="490"/>
      <c r="Y80" s="490"/>
      <c r="Z80" s="490"/>
      <c r="AA80" s="490"/>
      <c r="AB80" s="490"/>
      <c r="AC80" s="491"/>
    </row>
    <row r="81" spans="5:29" ht="35.1" customHeight="1">
      <c r="E81" s="485" t="s">
        <v>461</v>
      </c>
      <c r="F81" s="486"/>
      <c r="G81" s="486"/>
      <c r="H81" s="486"/>
      <c r="I81" s="486"/>
      <c r="J81" s="486"/>
      <c r="K81" s="486"/>
      <c r="L81" s="486"/>
      <c r="M81" s="487"/>
      <c r="N81" s="492"/>
      <c r="O81" s="489"/>
      <c r="P81" s="304"/>
      <c r="Q81" s="311"/>
      <c r="R81" s="312"/>
      <c r="S81" s="312"/>
      <c r="T81" s="312"/>
      <c r="U81" s="311"/>
      <c r="V81" s="311"/>
      <c r="W81" s="311"/>
      <c r="X81" s="490"/>
      <c r="Y81" s="490"/>
      <c r="Z81" s="490"/>
      <c r="AA81" s="490"/>
      <c r="AB81" s="490"/>
      <c r="AC81" s="491"/>
    </row>
    <row r="82" spans="5:29" ht="35.1" customHeight="1">
      <c r="E82" s="485" t="s">
        <v>462</v>
      </c>
      <c r="F82" s="486"/>
      <c r="G82" s="486"/>
      <c r="H82" s="486"/>
      <c r="I82" s="486"/>
      <c r="J82" s="486"/>
      <c r="K82" s="486"/>
      <c r="L82" s="486"/>
      <c r="M82" s="487"/>
      <c r="N82" s="492"/>
      <c r="O82" s="489"/>
      <c r="P82" s="304"/>
      <c r="Q82" s="311"/>
      <c r="R82" s="312"/>
      <c r="S82" s="312"/>
      <c r="T82" s="312"/>
      <c r="U82" s="311"/>
      <c r="V82" s="311"/>
      <c r="W82" s="311"/>
      <c r="X82" s="490"/>
      <c r="Y82" s="490"/>
      <c r="Z82" s="490"/>
      <c r="AA82" s="490"/>
      <c r="AB82" s="490"/>
      <c r="AC82" s="491"/>
    </row>
    <row r="83" spans="5:29" ht="35.1" customHeight="1">
      <c r="E83" s="485" t="s">
        <v>463</v>
      </c>
      <c r="F83" s="486"/>
      <c r="G83" s="486"/>
      <c r="H83" s="486"/>
      <c r="I83" s="486"/>
      <c r="J83" s="486"/>
      <c r="K83" s="486"/>
      <c r="L83" s="486"/>
      <c r="M83" s="487"/>
      <c r="N83" s="488"/>
      <c r="O83" s="489"/>
      <c r="P83" s="304"/>
      <c r="Q83" s="311"/>
      <c r="R83" s="312"/>
      <c r="S83" s="312"/>
      <c r="T83" s="312"/>
      <c r="U83" s="311"/>
      <c r="V83" s="311"/>
      <c r="W83" s="311"/>
      <c r="X83" s="490"/>
      <c r="Y83" s="490"/>
      <c r="Z83" s="490"/>
      <c r="AA83" s="490"/>
      <c r="AB83" s="490"/>
      <c r="AC83" s="491"/>
    </row>
  </sheetData>
  <sheetProtection password="F884" sheet="1" objects="1" scenarios="1"/>
  <mergeCells count="58">
    <mergeCell ref="E9:E11"/>
    <mergeCell ref="H9:H11"/>
    <mergeCell ref="I9:I11"/>
    <mergeCell ref="J9:J11"/>
    <mergeCell ref="K9:K11"/>
    <mergeCell ref="F9:G11"/>
    <mergeCell ref="E82:M82"/>
    <mergeCell ref="N82:O82"/>
    <mergeCell ref="X82:Z82"/>
    <mergeCell ref="AA82:AC82"/>
    <mergeCell ref="E83:M83"/>
    <mergeCell ref="N83:O83"/>
    <mergeCell ref="X83:Z83"/>
    <mergeCell ref="AA83:AC83"/>
    <mergeCell ref="E80:M80"/>
    <mergeCell ref="N80:O80"/>
    <mergeCell ref="X80:Z80"/>
    <mergeCell ref="AA80:AC80"/>
    <mergeCell ref="E81:M81"/>
    <mergeCell ref="N81:O81"/>
    <mergeCell ref="X81:Z81"/>
    <mergeCell ref="AA81:AC81"/>
    <mergeCell ref="E71:G71"/>
    <mergeCell ref="F74:AC74"/>
    <mergeCell ref="E77:G77"/>
    <mergeCell ref="E78:G78"/>
    <mergeCell ref="E79:G79"/>
    <mergeCell ref="AA75:AC77"/>
    <mergeCell ref="X75:Y78"/>
    <mergeCell ref="X52:Y71"/>
    <mergeCell ref="F42:AC42"/>
    <mergeCell ref="E50:G50"/>
    <mergeCell ref="F51:AC51"/>
    <mergeCell ref="E55:G55"/>
    <mergeCell ref="E70:G70"/>
    <mergeCell ref="X43:Y50"/>
    <mergeCell ref="E18:G18"/>
    <mergeCell ref="E25:G25"/>
    <mergeCell ref="E26:G26"/>
    <mergeCell ref="F29:AC29"/>
    <mergeCell ref="E41:G41"/>
    <mergeCell ref="X30:Y41"/>
    <mergeCell ref="AA14:AC26"/>
    <mergeCell ref="N9:Q9"/>
    <mergeCell ref="AA9:AC9"/>
    <mergeCell ref="N10:P10"/>
    <mergeCell ref="AA10:AC10"/>
    <mergeCell ref="F12:AC12"/>
    <mergeCell ref="L9:L11"/>
    <mergeCell ref="M9:M11"/>
    <mergeCell ref="Q10:Q11"/>
    <mergeCell ref="R9:R11"/>
    <mergeCell ref="S9:S11"/>
    <mergeCell ref="T9:T11"/>
    <mergeCell ref="U9:U11"/>
    <mergeCell ref="Z9:Z11"/>
    <mergeCell ref="V9:W10"/>
    <mergeCell ref="X9:Y10"/>
  </mergeCells>
  <dataValidations count="8">
    <dataValidation allowBlank="1" showInputMessage="1" showErrorMessage="1" sqref="H14:H17 H20:H24"/>
    <dataValidation type="whole" operator="greaterThan" allowBlank="1" showInputMessage="1" showErrorMessage="1" sqref="H30:H40 H43:H49 H52:H54 H57:H69 H75:H76">
      <formula1>0</formula1>
    </dataValidation>
    <dataValidation type="whole" operator="lessThanOrEqual" allowBlank="1" showInputMessage="1" showErrorMessage="1" sqref="V30:V40 V43:V49 V52:V54 V57:V69 V75:V76">
      <formula1>I30</formula1>
    </dataValidation>
    <dataValidation type="whole" operator="lessThanOrEqual" allowBlank="1" showInputMessage="1" showErrorMessage="1" sqref="Z30:Z40 Z43:Z49 Z52:Z54 Z57:Z69 Z75:Z76">
      <formula1>L30</formula1>
    </dataValidation>
    <dataValidation type="whole" operator="lessThanOrEqual" allowBlank="1" showInputMessage="1" showErrorMessage="1" error="Sub-category (i) should be less than or equal to total number of shares." prompt="Sub-category (i) should be less than or equal to total number of shares." sqref="AA30:AA40 AA43:AA49 AA52:AA54 AA57:AA69">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formula1>L30</formula1>
    </dataValidation>
    <dataValidation type="whole" operator="greaterThanOrEqual" allowBlank="1" showInputMessage="1" showErrorMessage="1" sqref="N52:O54 R52:S54 N75:O76 R75:S76 I75:K76 I52:K54 I57:K69 N57:O69 R57:S69 N43:O49 R43:S49 N30:O40 R30:S40 I43:K49 I30:K40">
      <formula1>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44" location="FVC!F12" display="Foreign Venture Capital Investors"/>
    <hyperlink ref="F46" location="FPI_Insti!F12" display="Foreign Portfolio Investors Category I"/>
    <hyperlink ref="F33" location="Bank_Insti!F12" display="Banks"/>
    <hyperlink ref="F34" location="Insurance!F12" display="Insurance  Companies"/>
    <hyperlink ref="F35" location="Pension!F12" display="Provident Funds/ Pension Funds"/>
    <hyperlink ref="F52" location="'CG&amp;SG&amp;PI'!F12" display="Central Government / President of India"/>
    <hyperlink ref="F63" location="'Indivisual(aI)'!F12" display="Resident Individuals holding nominal share capital up to Rs. 2 lakhs"/>
    <hyperlink ref="F64" location="'Indivisual(aII)'!F12" display="Resident Individuals holding nominal share capital in excess of Rs. 2 lakhs"/>
    <hyperlink ref="F48" location="OD!F12" display="Overseas Depositories (holding DRs) (balancing figure)"/>
    <hyperlink ref="F69" location="Other_NonInsti!F12" display="Any Other (specify)"/>
    <hyperlink ref="F75" location="DRHolder!F12" display="Custodian/DR  Holder - Name of DR Holders  (If Available)"/>
    <hyperlink ref="F72" location="PAC_Public!F12" display="Details of the shareholders acting as persons in Concert for Public"/>
    <hyperlink ref="F73" location="Unclaimed_Public!A1" display="Details of Shares which remain unclaimed for Public"/>
    <hyperlink ref="F27" location="Unclaimed_Prom!I14" display="Details of Shares which remain unclaimed for Promoter &amp; Promoter Group"/>
    <hyperlink ref="F38" location="NBFC!F12" display="NBFCs registered with RBI"/>
    <hyperlink ref="F40" location="Other_Insti!F12" display="Any Other (specify)"/>
    <hyperlink ref="F36" location="AssetReconstruct!F12" display="Asset reconstruction companies"/>
    <hyperlink ref="F37" location="'Sovereign Wealth(Domestic)'!F12" display="Sovereign Wealth Funds"/>
    <hyperlink ref="F39" location="'Other Financial Institutions'!F12" display="Other Financial Institutions"/>
    <hyperlink ref="F43" location="'Foreign Direct Investment'!F12" display="Foreign Direct Investment"/>
    <hyperlink ref="F45" location="'Sovereign Wealth(Foreign)'!F12" display="Sovereign Wealth Funds"/>
    <hyperlink ref="F47" location="'Foreign Portfolio Category II'!F12" display="Foreign Portfolio Investors Category II"/>
    <hyperlink ref="F49" location="'Other_Insti (Foreign)'!E12" display="Any Other (specify)"/>
    <hyperlink ref="F53" location="'State Government_Governor'!F12" display="State Government / Governor"/>
    <hyperlink ref="F54" location="'Shareholding by Companies'!F12" display="Shareholding by Companies or Bodies Corporate where Central / State Government is a promoter"/>
    <hyperlink ref="F57" location="'Associate companies_Subsidiar'!F12" display="Associate companies / Subsidiaries"/>
    <hyperlink ref="F58" location="'Directors and their relatives'!A1" display="Directors and their relatives (excluding independent directors and nominee directors)"/>
    <hyperlink ref="F59" location="'Key Managerial Personnel'!F12" display="Key Managerial Personnel"/>
    <hyperlink ref="F60" location="'Relatives of promoters'!F12" display="Relatives of promoters (other than ‘immediate relatives’ of promoters disclosed under ‘Promoter and Promoter Group’ category)"/>
    <hyperlink ref="F61" location="'Trusts where any person'!F12" display="Trusts where any person belonging to 'Promoter and Promoter Group' category is 'trustee', 'beneficiary', or 'author of the trust'"/>
    <hyperlink ref="F62" location="'Investor Education'!F12" display="Investor Education and Protection Fund (IEPF)"/>
    <hyperlink ref="F65" location="'Non Resident Indians (NRIs)'!A1" display="Non Resident Indians (NRIs)"/>
    <hyperlink ref="F66" location="'Foreign Nationals'!F12" display="Foreign Nationals"/>
    <hyperlink ref="F67" location="'Foreign Companies'!F12" display="Foreign Companies"/>
    <hyperlink ref="F68" location="'Bodies Corporate'!F12" display="Bodies Corporate"/>
    <hyperlink ref="F76" location="EBT!F12" display="Employee Benefit Trust / Employee Welfare Trust under SEBI (Share Based Employee Benefits and Sweat Equity) Regulations, 2021"/>
  </hyperlinks>
  <pageMargins left="0.7" right="0.7" top="0.75" bottom="0.75" header="0.3" footer="0.3"/>
  <pageSetup orientation="portrait"/>
  <ignoredErrors>
    <ignoredError sqref="L57 L43 L30:L32 T30 P30" formulaRange="1"/>
  </ignoredError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17"/>
  <sheetViews>
    <sheetView showGridLines="0" topLeftCell="D7" zoomScale="85" zoomScaleNormal="85" workbookViewId="0">
      <selection activeCell="F12" sqref="F12"/>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1</v>
      </c>
    </row>
    <row r="2" spans="5:45" ht="18.7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143</v>
      </c>
      <c r="X2" t="s">
        <v>144</v>
      </c>
      <c r="Y2" t="s">
        <v>145</v>
      </c>
      <c r="Z2" t="s">
        <v>466</v>
      </c>
      <c r="AA2" t="s">
        <v>467</v>
      </c>
      <c r="AR2" t="s">
        <v>468</v>
      </c>
      <c r="AS2" t="s">
        <v>469</v>
      </c>
    </row>
    <row r="3" spans="5:45" ht="24" hidden="1" customHeight="1"/>
    <row r="4" spans="5:45" ht="20.25" hidden="1" customHeight="1"/>
    <row r="5" spans="5:45" ht="16.5" hidden="1" customHeight="1"/>
    <row r="6" spans="5:45" ht="27" hidden="1" customHeight="1"/>
    <row r="9" spans="5:45" ht="29.25" customHeight="1">
      <c r="E9" s="531" t="s">
        <v>470</v>
      </c>
      <c r="F9" s="531" t="s">
        <v>471</v>
      </c>
      <c r="G9" s="531" t="s">
        <v>472</v>
      </c>
      <c r="H9" s="531" t="s">
        <v>154</v>
      </c>
      <c r="I9" s="531" t="s">
        <v>155</v>
      </c>
      <c r="J9" s="531" t="s">
        <v>156</v>
      </c>
      <c r="K9" s="531" t="s">
        <v>157</v>
      </c>
      <c r="L9" s="531" t="s">
        <v>158</v>
      </c>
      <c r="M9" s="464" t="s">
        <v>191</v>
      </c>
      <c r="N9" s="530"/>
      <c r="O9" s="530"/>
      <c r="P9" s="465"/>
      <c r="Q9" s="531" t="s">
        <v>160</v>
      </c>
      <c r="R9" s="531" t="s">
        <v>161</v>
      </c>
      <c r="S9" s="531" t="s">
        <v>162</v>
      </c>
      <c r="T9" s="531" t="s">
        <v>473</v>
      </c>
      <c r="U9" s="508" t="s">
        <v>164</v>
      </c>
      <c r="V9" s="509"/>
      <c r="W9" s="508" t="s">
        <v>165</v>
      </c>
      <c r="X9" s="509"/>
      <c r="Y9" s="531" t="s">
        <v>166</v>
      </c>
      <c r="Z9" s="460" t="s">
        <v>466</v>
      </c>
      <c r="AA9" s="531" t="s">
        <v>467</v>
      </c>
    </row>
    <row r="10" spans="5:45" ht="31.5" customHeight="1">
      <c r="E10" s="461"/>
      <c r="F10" s="494"/>
      <c r="G10" s="461"/>
      <c r="H10" s="461"/>
      <c r="I10" s="461"/>
      <c r="J10" s="461"/>
      <c r="K10" s="461"/>
      <c r="L10" s="461"/>
      <c r="M10" s="464" t="s">
        <v>474</v>
      </c>
      <c r="N10" s="457"/>
      <c r="O10" s="458"/>
      <c r="P10" s="531" t="s">
        <v>193</v>
      </c>
      <c r="Q10" s="461"/>
      <c r="R10" s="461"/>
      <c r="S10" s="461"/>
      <c r="T10" s="461"/>
      <c r="U10" s="462"/>
      <c r="V10" s="463"/>
      <c r="W10" s="462"/>
      <c r="X10" s="463"/>
      <c r="Y10" s="461"/>
      <c r="Z10" s="460"/>
      <c r="AA10" s="461"/>
    </row>
    <row r="11" spans="5:45" ht="78.75" customHeight="1">
      <c r="E11" s="459"/>
      <c r="F11" s="495"/>
      <c r="G11" s="459"/>
      <c r="H11" s="459"/>
      <c r="I11" s="459"/>
      <c r="J11" s="459"/>
      <c r="K11" s="459"/>
      <c r="L11" s="459"/>
      <c r="M11" s="21" t="s">
        <v>475</v>
      </c>
      <c r="N11" s="21" t="s">
        <v>172</v>
      </c>
      <c r="O11" s="21" t="s">
        <v>173</v>
      </c>
      <c r="P11" s="459"/>
      <c r="Q11" s="459"/>
      <c r="R11" s="459"/>
      <c r="S11" s="459"/>
      <c r="T11" s="459"/>
      <c r="U11" s="21" t="s">
        <v>174</v>
      </c>
      <c r="V11" s="21" t="s">
        <v>175</v>
      </c>
      <c r="W11" s="21" t="s">
        <v>174</v>
      </c>
      <c r="X11" s="21" t="s">
        <v>175</v>
      </c>
      <c r="Y11" s="459"/>
      <c r="Z11" s="460"/>
      <c r="AA11" s="459"/>
    </row>
    <row r="12" spans="5:45" ht="16.5" customHeight="1">
      <c r="E12" s="45" t="s">
        <v>476</v>
      </c>
      <c r="F12" s="160" t="s">
        <v>199</v>
      </c>
      <c r="G12" s="24"/>
      <c r="H12" s="24"/>
      <c r="I12" s="24"/>
      <c r="J12" s="24"/>
      <c r="K12" s="24"/>
      <c r="L12" s="24"/>
      <c r="M12" s="24"/>
      <c r="N12" s="24"/>
      <c r="O12" s="24"/>
      <c r="P12" s="24"/>
      <c r="Q12" s="24"/>
      <c r="R12" s="24"/>
      <c r="S12" s="24"/>
      <c r="T12" s="24"/>
      <c r="U12" s="24"/>
      <c r="V12" s="24"/>
      <c r="W12" s="24"/>
      <c r="X12" s="24"/>
      <c r="Y12" s="24"/>
      <c r="Z12" s="24"/>
      <c r="AA12" s="40"/>
    </row>
    <row r="13" spans="5:45" s="20" customFormat="1" ht="19.5" hidden="1" customHeight="1">
      <c r="E13" s="2"/>
      <c r="F13" s="145"/>
      <c r="G13" s="26"/>
      <c r="H13" s="3"/>
      <c r="I13" s="32"/>
      <c r="J13" s="32"/>
      <c r="K13" s="53" t="str">
        <f>+IFERROR(IF(COUNT(H13:J13),ROUND(SUM(H13:J13),0),""),"")</f>
        <v/>
      </c>
      <c r="L13" s="34" t="str">
        <f>+IFERROR(IF(COUNT(K13),ROUND(K13/'Shareholding Pattern'!$L$78*100,2),""),0)</f>
        <v/>
      </c>
      <c r="M13" s="35" t="str">
        <f>IF(H13="","",H13)</f>
        <v/>
      </c>
      <c r="N13" s="36"/>
      <c r="O13" s="37" t="str">
        <f>+IFERROR(IF(COUNT(M13:N13),ROUND(SUM(M13,N13),2),""),"")</f>
        <v/>
      </c>
      <c r="P13" s="34" t="str">
        <f>+IFERROR(IF(COUNT(O13),ROUND(O13/('Shareholding Pattern'!$P$79)*100,2),""),0)</f>
        <v/>
      </c>
      <c r="Q13" s="32"/>
      <c r="R13" s="32"/>
      <c r="S13" s="33" t="str">
        <f>+IFERROR(IF(COUNT(Q13:R13),ROUND(SUM(Q13:R13),0),""),"")</f>
        <v/>
      </c>
      <c r="T13" s="34" t="str">
        <f>+IFERROR(IF(COUNT(K13,S13),ROUND(SUM(S13,K13)/SUM('Shareholding Pattern'!$L$78,'Shareholding Pattern'!$T$78)*100,2),""),0)</f>
        <v/>
      </c>
      <c r="U13" s="32"/>
      <c r="V13" s="34" t="str">
        <f>+IFERROR(IF(COUNT(U13),ROUND(SUM(U13)/SUM(K13)*100,2),""),0)</f>
        <v/>
      </c>
      <c r="W13" s="32"/>
      <c r="X13" s="34" t="str">
        <f>+IFERROR(IF(COUNT(W13),ROUND(SUM(W13)/SUM(K13)*100,2),""),0)</f>
        <v/>
      </c>
      <c r="Y13" s="3"/>
      <c r="Z13" s="42"/>
      <c r="AA13" s="111"/>
      <c r="AC13" s="20">
        <f>IF(SUM(H13:Y13)&gt;0,1,0)</f>
        <v>0</v>
      </c>
      <c r="AD13" s="20">
        <f>IF(COUNT(H16:$Y$15001)=0,"",SUM(AC1:AC65533))</f>
        <v>1</v>
      </c>
    </row>
    <row r="14" spans="5:45" ht="24.75" customHeight="1">
      <c r="E14" s="17"/>
      <c r="F14" s="6"/>
      <c r="G14" s="6"/>
      <c r="H14" s="6"/>
      <c r="I14" s="6"/>
      <c r="J14" s="6"/>
      <c r="K14" s="6"/>
      <c r="L14" s="6"/>
      <c r="M14" s="6"/>
      <c r="N14" s="6"/>
      <c r="O14" s="6"/>
      <c r="P14" s="6"/>
      <c r="Q14" s="6"/>
      <c r="R14" s="6"/>
      <c r="S14" s="6"/>
      <c r="T14" s="6"/>
      <c r="U14" s="6"/>
      <c r="V14" s="6"/>
      <c r="W14" s="6"/>
      <c r="X14" s="6"/>
      <c r="Y14" s="6"/>
      <c r="Z14" s="6"/>
      <c r="AA14" s="43"/>
    </row>
    <row r="15" spans="5:45" ht="24.75" customHeight="1">
      <c r="E15" s="2">
        <v>1</v>
      </c>
      <c r="F15" s="146" t="s">
        <v>477</v>
      </c>
      <c r="G15" s="97" t="s">
        <v>478</v>
      </c>
      <c r="H15" s="32">
        <v>2839950</v>
      </c>
      <c r="I15" s="32"/>
      <c r="J15" s="32"/>
      <c r="K15" s="98">
        <f>+IFERROR(IF(COUNT(H15:J15),ROUND(SUM(H15:J15),0),""),"")</f>
        <v>2839950</v>
      </c>
      <c r="L15" s="37">
        <f>+IFERROR(IF(COUNT(K15),ROUND(K15/'Shareholding Pattern'!$L$78*100,2),""),0)</f>
        <v>71.31</v>
      </c>
      <c r="M15" s="36">
        <f>IF(H15="","",H15)</f>
        <v>2839950</v>
      </c>
      <c r="N15" s="36"/>
      <c r="O15" s="56">
        <f>+IFERROR(IF(COUNT(M15:N15),ROUND(SUM(M15,N15),2),""),"")</f>
        <v>2839950</v>
      </c>
      <c r="P15" s="37">
        <f>+IFERROR(IF(COUNT(O15),ROUND(O15/('Shareholding Pattern'!$P$79)*100,2),""),0)</f>
        <v>71.31</v>
      </c>
      <c r="Q15" s="32"/>
      <c r="R15" s="32"/>
      <c r="S15" s="98" t="str">
        <f>+IFERROR(IF(COUNT(Q15:R15),ROUND(SUM(Q15:R15),0),""),"")</f>
        <v/>
      </c>
      <c r="T15" s="37">
        <f>+IFERROR(IF(COUNT(K15,S15),ROUND(SUM(S15,K15)/SUM('Shareholding Pattern'!$L$78,'Shareholding Pattern'!$T$78)*100,2),""),0)</f>
        <v>71.31</v>
      </c>
      <c r="U15" s="32"/>
      <c r="V15" s="34" t="str">
        <f>+IFERROR(IF(COUNT(U15),ROUND(SUM(U15)/SUM(K15)*100,2),""),0)</f>
        <v/>
      </c>
      <c r="W15" s="32"/>
      <c r="X15" s="34" t="str">
        <f>+IFERROR(IF(COUNT(W15),ROUND(SUM(W15)/SUM(K15)*100,2),""),0)</f>
        <v/>
      </c>
      <c r="Y15" s="32">
        <v>2839950</v>
      </c>
      <c r="Z15" s="90"/>
      <c r="AA15" s="126" t="s">
        <v>468</v>
      </c>
      <c r="AB15" s="20"/>
      <c r="AC15" s="20">
        <f>IF(SUM(H15:Y15)&gt;0,1,0)</f>
        <v>1</v>
      </c>
    </row>
    <row r="16" spans="5:45" ht="16.5" hidden="1" customHeight="1">
      <c r="E16" s="5"/>
      <c r="F16" s="161"/>
      <c r="G16" s="161"/>
      <c r="H16" s="161"/>
      <c r="I16" s="161"/>
      <c r="J16" s="161"/>
      <c r="K16" s="161"/>
      <c r="L16" s="161"/>
      <c r="M16" s="161"/>
      <c r="N16" s="161"/>
      <c r="O16" s="161"/>
      <c r="P16" s="161"/>
      <c r="Q16" s="161"/>
      <c r="R16" s="161"/>
      <c r="S16" s="161"/>
      <c r="T16" s="161"/>
      <c r="U16" s="161"/>
      <c r="V16" s="161"/>
      <c r="W16" s="161"/>
      <c r="X16" s="161"/>
      <c r="Y16" s="162"/>
    </row>
    <row r="17" spans="5:25" ht="20.100000000000001" customHeight="1">
      <c r="E17" s="118"/>
      <c r="F17" s="129" t="s">
        <v>479</v>
      </c>
      <c r="G17" s="129" t="s">
        <v>173</v>
      </c>
      <c r="H17" s="31">
        <f>+IFERROR(IF(COUNT(H14:H16),ROUND(SUM(H14:H16),0),""),"")</f>
        <v>2839950</v>
      </c>
      <c r="I17" s="31" t="str">
        <f>+IFERROR(IF(COUNT(I14:I16),ROUND(SUM(I14:I16),0),""),"")</f>
        <v/>
      </c>
      <c r="J17" s="31" t="str">
        <f>+IFERROR(IF(COUNT(J14:J16),ROUND(SUM(J14:J16),0),""),"")</f>
        <v/>
      </c>
      <c r="K17" s="31">
        <f>+IFERROR(IF(COUNT(K14:K16),ROUND(SUM(K14:K16),0),""),"")</f>
        <v>2839950</v>
      </c>
      <c r="L17" s="34">
        <f>+IFERROR(IF(COUNT(K17),ROUND(K17/'Shareholding Pattern'!$L$78*100,2),""),0)</f>
        <v>71.31</v>
      </c>
      <c r="M17" s="39">
        <f>+IFERROR(IF(COUNT(M14:M16),ROUND(SUM(M14:M16),0),""),"")</f>
        <v>2839950</v>
      </c>
      <c r="N17" s="39" t="str">
        <f>+IFERROR(IF(COUNT(N14:N16),ROUND(SUM(N14:N16),0),""),"")</f>
        <v/>
      </c>
      <c r="O17" s="39">
        <f>+IFERROR(IF(COUNT(O14:O16),ROUND(SUM(O14:O16),0),""),"")</f>
        <v>2839950</v>
      </c>
      <c r="P17" s="34">
        <f>+IFERROR(IF(COUNT(O17),ROUND(O17/('Shareholding Pattern'!$P$79)*100,2),""),0)</f>
        <v>71.31</v>
      </c>
      <c r="Q17" s="31" t="str">
        <f>+IFERROR(IF(COUNT(Q14:Q16),ROUND(SUM(Q14:Q16),0),""),"")</f>
        <v/>
      </c>
      <c r="R17" s="31" t="str">
        <f>+IFERROR(IF(COUNT(R14:R16),ROUND(SUM(R14:R16),0),""),"")</f>
        <v/>
      </c>
      <c r="S17" s="31" t="str">
        <f>+IFERROR(IF(COUNT(S14:S16),ROUND(SUM(S14:S16),0),""),"")</f>
        <v/>
      </c>
      <c r="T17" s="34">
        <f>+IFERROR(IF(COUNT(K17,S17),ROUND(SUM(S17,K17)/SUM('Shareholding Pattern'!$L$78,'Shareholding Pattern'!$T$78)*100,2),""),0)</f>
        <v>71.31</v>
      </c>
      <c r="U17" s="31" t="str">
        <f>+IFERROR(IF(COUNT(U14:U16),ROUND(SUM(U14:U16),0),""),"")</f>
        <v/>
      </c>
      <c r="V17" s="34" t="str">
        <f>+IFERROR(IF(COUNT(U17),ROUND(SUM(U17)/SUM(K17)*100,2),""),0)</f>
        <v/>
      </c>
      <c r="W17" s="31" t="str">
        <f>+IFERROR(IF(COUNT(W14:W16),ROUND(SUM(W14:W16),0),""),"")</f>
        <v/>
      </c>
      <c r="X17" s="34" t="str">
        <f>+IFERROR(IF(COUNT(W17),ROUND(SUM(W17)/SUM(K17)*100,2),""),0)</f>
        <v/>
      </c>
      <c r="Y17" s="31">
        <f>+IFERROR(IF(COUNT(Y14:Y16),ROUND(SUM(Y14:Y16),0),""),"")</f>
        <v>2839950</v>
      </c>
    </row>
  </sheetData>
  <sheetProtection password="F884" sheet="1" objects="1" scenarios="1"/>
  <mergeCells count="20">
    <mergeCell ref="Z9:Z11"/>
    <mergeCell ref="AA9:AA11"/>
    <mergeCell ref="U9:V10"/>
    <mergeCell ref="W9:X10"/>
    <mergeCell ref="Q9:Q11"/>
    <mergeCell ref="R9:R11"/>
    <mergeCell ref="S9:S11"/>
    <mergeCell ref="T9:T11"/>
    <mergeCell ref="Y9:Y11"/>
    <mergeCell ref="M9:P9"/>
    <mergeCell ref="M10:O10"/>
    <mergeCell ref="E9:E11"/>
    <mergeCell ref="F9:F11"/>
    <mergeCell ref="G9:G11"/>
    <mergeCell ref="H9:H11"/>
    <mergeCell ref="I9:I11"/>
    <mergeCell ref="J9:J11"/>
    <mergeCell ref="K9:K11"/>
    <mergeCell ref="L9:L11"/>
    <mergeCell ref="P10:P11"/>
  </mergeCells>
  <dataValidations count="6">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H13:J13 M13:N13 Q13:R13 H15:J15 M15:N15 Q15:R15">
      <formula1>0</formula1>
    </dataValidation>
    <dataValidation type="whole" operator="lessThanOrEqual" allowBlank="1" showInputMessage="1" showErrorMessage="1" sqref="U13 U15">
      <formula1>H13</formula1>
    </dataValidation>
    <dataValidation type="whole" operator="lessThanOrEqual" allowBlank="1" showInputMessage="1" showErrorMessage="1" sqref="W13 W15">
      <formula1>H13</formula1>
    </dataValidation>
    <dataValidation type="whole" operator="lessThanOrEqual" allowBlank="1" showInputMessage="1" showErrorMessage="1" sqref="Y13 Y15">
      <formula1>K13</formula1>
    </dataValidation>
    <dataValidation type="list" allowBlank="1" showInputMessage="1" showErrorMessage="1" sqref="AA13 AA15">
      <formula1>$AR$2:$AS$2</formula1>
    </dataValidation>
  </dataValidations>
  <hyperlinks>
    <hyperlink ref="G17" location="'Shareholding Pattern'!F14" display="Total"/>
    <hyperlink ref="F17" location="'Shareholding Pattern'!F14" display="Click here to go back"/>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5"/>
  <sheetViews>
    <sheetView showGridLines="0" topLeftCell="F7" workbookViewId="0">
      <selection activeCell="V22" sqref="V22"/>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5:27" hidden="1">
      <c r="I1">
        <v>1</v>
      </c>
      <c r="L1" t="s">
        <v>53</v>
      </c>
      <c r="M1" t="s">
        <v>57</v>
      </c>
      <c r="N1" t="s">
        <v>480</v>
      </c>
    </row>
    <row r="2" spans="5:27" ht="20.25" hidden="1" customHeight="1">
      <c r="F2" t="s">
        <v>481</v>
      </c>
      <c r="G2" t="s">
        <v>482</v>
      </c>
      <c r="H2" t="s">
        <v>483</v>
      </c>
      <c r="J2" t="s">
        <v>484</v>
      </c>
      <c r="K2" t="s">
        <v>485</v>
      </c>
      <c r="L2" t="s">
        <v>486</v>
      </c>
      <c r="M2" t="s">
        <v>487</v>
      </c>
      <c r="N2" t="s">
        <v>488</v>
      </c>
      <c r="O2" t="s">
        <v>489</v>
      </c>
      <c r="P2" t="s">
        <v>490</v>
      </c>
      <c r="Q2" t="s">
        <v>491</v>
      </c>
      <c r="R2" t="s">
        <v>492</v>
      </c>
      <c r="S2" t="s">
        <v>493</v>
      </c>
      <c r="T2" t="s">
        <v>494</v>
      </c>
      <c r="U2" t="s">
        <v>495</v>
      </c>
      <c r="V2" t="s">
        <v>496</v>
      </c>
    </row>
    <row r="3" spans="5:27" ht="15" hidden="1" customHeight="1">
      <c r="AA3" s="159" t="s">
        <v>497</v>
      </c>
    </row>
    <row r="4" spans="5:27" ht="15.75" hidden="1" customHeight="1">
      <c r="AA4" s="159" t="s">
        <v>498</v>
      </c>
    </row>
    <row r="5" spans="5:27" ht="13.5" hidden="1" customHeight="1">
      <c r="AA5" s="159" t="s">
        <v>499</v>
      </c>
    </row>
    <row r="6" spans="5:27" ht="17.25" hidden="1" customHeight="1">
      <c r="AA6" s="159" t="s">
        <v>500</v>
      </c>
    </row>
    <row r="7" spans="5:27">
      <c r="F7" s="538"/>
      <c r="G7" s="538"/>
      <c r="H7" s="538"/>
      <c r="I7" s="1"/>
      <c r="AA7" s="159" t="s">
        <v>501</v>
      </c>
    </row>
    <row r="8" spans="5:27">
      <c r="F8" s="539"/>
      <c r="G8" s="539"/>
      <c r="H8" s="539"/>
      <c r="I8" s="1"/>
      <c r="AA8" s="159" t="s">
        <v>502</v>
      </c>
    </row>
    <row r="9" spans="5:27" ht="60" customHeight="1">
      <c r="E9" s="531" t="s">
        <v>86</v>
      </c>
      <c r="F9" s="464" t="s">
        <v>503</v>
      </c>
      <c r="G9" s="530"/>
      <c r="H9" s="530"/>
      <c r="I9" s="530"/>
      <c r="J9" s="530"/>
      <c r="K9" s="465"/>
      <c r="L9" s="464" t="s">
        <v>504</v>
      </c>
      <c r="M9" s="530"/>
      <c r="N9" s="530"/>
      <c r="O9" s="530"/>
      <c r="P9" s="465"/>
      <c r="Q9" s="532" t="s">
        <v>505</v>
      </c>
      <c r="R9" s="532"/>
      <c r="S9" s="532"/>
      <c r="T9" s="532"/>
      <c r="U9" s="532"/>
      <c r="V9" s="460" t="s">
        <v>496</v>
      </c>
      <c r="AA9" s="159" t="s">
        <v>506</v>
      </c>
    </row>
    <row r="10" spans="5:27" ht="14.25" customHeight="1">
      <c r="E10" s="461"/>
      <c r="F10" s="460" t="s">
        <v>507</v>
      </c>
      <c r="G10" s="460" t="s">
        <v>508</v>
      </c>
      <c r="H10" s="535" t="s">
        <v>509</v>
      </c>
      <c r="I10" s="21"/>
      <c r="J10" s="460" t="s">
        <v>510</v>
      </c>
      <c r="K10" s="536" t="s">
        <v>511</v>
      </c>
      <c r="L10" s="460" t="s">
        <v>507</v>
      </c>
      <c r="M10" s="460" t="s">
        <v>508</v>
      </c>
      <c r="N10" s="535" t="s">
        <v>509</v>
      </c>
      <c r="O10" s="460" t="s">
        <v>510</v>
      </c>
      <c r="P10" s="536" t="s">
        <v>511</v>
      </c>
      <c r="Q10" s="460" t="s">
        <v>512</v>
      </c>
      <c r="R10" s="460"/>
      <c r="S10" s="460"/>
      <c r="T10" s="460"/>
      <c r="U10" s="460"/>
      <c r="V10" s="460"/>
      <c r="AA10" s="159" t="s">
        <v>513</v>
      </c>
    </row>
    <row r="11" spans="5:27" ht="47.25" customHeight="1">
      <c r="E11" s="459"/>
      <c r="F11" s="460"/>
      <c r="G11" s="460"/>
      <c r="H11" s="535"/>
      <c r="I11" s="21"/>
      <c r="J11" s="460"/>
      <c r="K11" s="537"/>
      <c r="L11" s="460"/>
      <c r="M11" s="460"/>
      <c r="N11" s="535"/>
      <c r="O11" s="460"/>
      <c r="P11" s="537"/>
      <c r="Q11" s="153" t="s">
        <v>491</v>
      </c>
      <c r="R11" s="153" t="s">
        <v>514</v>
      </c>
      <c r="S11" s="154" t="s">
        <v>493</v>
      </c>
      <c r="T11" s="153" t="s">
        <v>494</v>
      </c>
      <c r="U11" s="153" t="s">
        <v>495</v>
      </c>
      <c r="V11" s="460"/>
      <c r="AA11" s="159" t="s">
        <v>515</v>
      </c>
    </row>
    <row r="12" spans="5:27">
      <c r="E12" s="142"/>
      <c r="F12" s="533" t="s">
        <v>516</v>
      </c>
      <c r="G12" s="533"/>
      <c r="H12" s="143"/>
      <c r="I12" s="143"/>
      <c r="J12" s="143"/>
      <c r="K12" s="143"/>
      <c r="L12" s="143"/>
      <c r="M12" s="143"/>
      <c r="N12" s="143"/>
      <c r="O12" s="143"/>
      <c r="P12" s="143"/>
      <c r="Q12" s="143"/>
      <c r="R12" s="143"/>
      <c r="S12" s="143"/>
      <c r="T12" s="143"/>
      <c r="U12" s="143"/>
      <c r="V12" s="155"/>
    </row>
    <row r="13" spans="5:27" ht="21" hidden="1" customHeight="1">
      <c r="E13" s="144"/>
      <c r="F13" s="145"/>
      <c r="G13" s="145"/>
      <c r="H13" s="145"/>
      <c r="I13" s="147"/>
      <c r="J13" s="148"/>
      <c r="K13" s="145"/>
      <c r="L13" s="145"/>
      <c r="M13" s="145"/>
      <c r="N13" s="145"/>
      <c r="O13" s="149"/>
      <c r="P13" s="145"/>
      <c r="Q13" s="12"/>
      <c r="R13" s="12"/>
      <c r="S13" s="12"/>
      <c r="T13" s="11"/>
      <c r="U13" s="11"/>
      <c r="V13" s="156"/>
    </row>
    <row r="14" spans="5:27" ht="24.75" customHeight="1">
      <c r="E14" s="17"/>
      <c r="F14" s="534"/>
      <c r="G14" s="534"/>
      <c r="H14" s="534"/>
      <c r="I14" s="13"/>
      <c r="J14" s="6"/>
      <c r="K14" s="6"/>
      <c r="L14" s="6"/>
      <c r="M14" s="6"/>
      <c r="N14" s="6"/>
      <c r="O14" s="6"/>
      <c r="P14" s="6"/>
      <c r="Q14" s="6"/>
      <c r="R14" s="6"/>
      <c r="S14" s="6"/>
      <c r="T14" s="6"/>
      <c r="U14" s="6"/>
      <c r="V14" s="43"/>
    </row>
    <row r="15" spans="5:27" ht="24.75" customHeight="1">
      <c r="E15" s="144">
        <v>1</v>
      </c>
      <c r="F15" s="146" t="s">
        <v>517</v>
      </c>
      <c r="G15" s="146" t="s">
        <v>478</v>
      </c>
      <c r="H15" s="145"/>
      <c r="I15" s="147"/>
      <c r="J15" s="150" t="s">
        <v>497</v>
      </c>
      <c r="K15" s="151"/>
      <c r="L15" s="146" t="s">
        <v>518</v>
      </c>
      <c r="M15" s="146" t="s">
        <v>519</v>
      </c>
      <c r="N15" s="145"/>
      <c r="O15" s="152" t="s">
        <v>497</v>
      </c>
      <c r="P15" s="151"/>
      <c r="Q15" s="157">
        <v>73.66</v>
      </c>
      <c r="R15" s="157"/>
      <c r="S15" s="157"/>
      <c r="T15" s="96" t="s">
        <v>53</v>
      </c>
      <c r="U15" s="96" t="s">
        <v>53</v>
      </c>
      <c r="V15" s="158" t="s">
        <v>520</v>
      </c>
    </row>
  </sheetData>
  <sheetProtection password="F884" sheet="1" objects="1" scenarios="1"/>
  <mergeCells count="19">
    <mergeCell ref="V9:V11"/>
    <mergeCell ref="F7:H8"/>
    <mergeCell ref="F14:H14"/>
    <mergeCell ref="E9:E11"/>
    <mergeCell ref="F10:F11"/>
    <mergeCell ref="G10:G11"/>
    <mergeCell ref="H10:H11"/>
    <mergeCell ref="F9:K9"/>
    <mergeCell ref="L9:P9"/>
    <mergeCell ref="Q9:U9"/>
    <mergeCell ref="Q10:U10"/>
    <mergeCell ref="F12:G12"/>
    <mergeCell ref="J10:J11"/>
    <mergeCell ref="K10:K11"/>
    <mergeCell ref="L10:L11"/>
    <mergeCell ref="M10:M11"/>
    <mergeCell ref="N10:N11"/>
    <mergeCell ref="O10:O11"/>
    <mergeCell ref="P10:P11"/>
  </mergeCells>
  <dataValidations count="3">
    <dataValidation type="list" allowBlank="1" showInputMessage="1" showErrorMessage="1" sqref="J13 O13 J15 O15">
      <formula1>$AA$3:$AA$11</formula1>
    </dataValidation>
    <dataValidation type="decimal" allowBlank="1" showInputMessage="1" showErrorMessage="1" prompt="Enter the value without percentage (%) symbol (.e.g. to enter 10.00%, enter it as 10.00)" sqref="Q13:S13 Q15:S15">
      <formula1>0</formula1>
      <formula2>100</formula2>
    </dataValidation>
    <dataValidation type="list" allowBlank="1" showInputMessage="1" showErrorMessage="1" sqref="T13:U13 T15:U15">
      <formula1>$L$1:$M$1</formula1>
    </dataValidation>
  </dataValidation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143</v>
      </c>
      <c r="X2" t="s">
        <v>144</v>
      </c>
      <c r="Y2" t="s">
        <v>145</v>
      </c>
      <c r="Z2" t="s">
        <v>466</v>
      </c>
      <c r="AA2" t="s">
        <v>467</v>
      </c>
      <c r="AR2" t="s">
        <v>468</v>
      </c>
      <c r="AS2" t="s">
        <v>469</v>
      </c>
    </row>
    <row r="3" spans="5:45" hidden="1"/>
    <row r="4" spans="5:45" hidden="1"/>
    <row r="5" spans="5:45" hidden="1"/>
    <row r="9" spans="5:45"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521</v>
      </c>
      <c r="T9" s="460" t="s">
        <v>522</v>
      </c>
      <c r="U9" s="460" t="s">
        <v>164</v>
      </c>
      <c r="V9" s="460"/>
      <c r="W9" s="460" t="s">
        <v>165</v>
      </c>
      <c r="X9" s="460"/>
      <c r="Y9" s="460" t="s">
        <v>166</v>
      </c>
      <c r="Z9" s="460" t="s">
        <v>466</v>
      </c>
      <c r="AA9" s="531" t="s">
        <v>467</v>
      </c>
    </row>
    <row r="10" spans="5:45"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60"/>
      <c r="Z10" s="460"/>
      <c r="AA10" s="461"/>
    </row>
    <row r="11" spans="5:45"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21" t="s">
        <v>174</v>
      </c>
      <c r="X11" s="21" t="s">
        <v>175</v>
      </c>
      <c r="Y11" s="460"/>
      <c r="Z11" s="460"/>
      <c r="AA11" s="459"/>
    </row>
    <row r="12" spans="5:45" s="132" customFormat="1" ht="19.5" customHeight="1">
      <c r="E12" s="45" t="s">
        <v>523</v>
      </c>
      <c r="F12" s="540" t="s">
        <v>205</v>
      </c>
      <c r="G12" s="541"/>
      <c r="H12" s="133"/>
      <c r="I12" s="133"/>
      <c r="J12" s="133"/>
      <c r="K12" s="133"/>
      <c r="L12" s="133"/>
      <c r="M12" s="133"/>
      <c r="N12" s="133"/>
      <c r="O12" s="133"/>
      <c r="P12" s="133"/>
      <c r="Q12" s="133"/>
      <c r="R12" s="133"/>
      <c r="S12" s="133"/>
      <c r="T12" s="133"/>
      <c r="U12" s="133"/>
      <c r="V12" s="133"/>
      <c r="W12" s="133"/>
      <c r="X12" s="133"/>
      <c r="Y12" s="133"/>
      <c r="Z12" s="133"/>
      <c r="AA12" s="140"/>
    </row>
    <row r="13" spans="5:45" s="20" customFormat="1" ht="18" hidden="1" customHeight="1">
      <c r="E13" s="2"/>
      <c r="F13" s="11"/>
      <c r="G13" s="26"/>
      <c r="H13" s="3"/>
      <c r="I13" s="32"/>
      <c r="J13" s="32"/>
      <c r="K13" s="53" t="str">
        <f>+IFERROR(IF(COUNT(H13:J13),ROUND(SUM(H13:J13),0),""),"")</f>
        <v/>
      </c>
      <c r="L13" s="34" t="str">
        <f>+IFERROR(IF(COUNT(K13),ROUND(K13/'Shareholding Pattern'!$L$78*100,2),""),0)</f>
        <v/>
      </c>
      <c r="M13" s="35" t="str">
        <f>IF(H13="","",H13)</f>
        <v/>
      </c>
      <c r="N13" s="36"/>
      <c r="O13" s="37" t="str">
        <f>+IFERROR(IF(COUNT(M13:N13),ROUND(SUM(M13,N13),2),""),"")</f>
        <v/>
      </c>
      <c r="P13" s="34" t="str">
        <f>+IFERROR(IF(COUNT(O13),ROUND(O13/('Shareholding Pattern'!$P$79)*100,2),""),0)</f>
        <v/>
      </c>
      <c r="Q13" s="32"/>
      <c r="R13" s="32"/>
      <c r="S13" s="33" t="str">
        <f>+IFERROR(IF(COUNT(Q13:R13),ROUND(SUM(Q13:R13),0),""),"")</f>
        <v/>
      </c>
      <c r="T13" s="34" t="str">
        <f>+IFERROR(IF(COUNT(K13,S13),ROUND(SUM(S13,K13)/SUM('Shareholding Pattern'!$L$78,'Shareholding Pattern'!$T$78)*100,2),""),0)</f>
        <v/>
      </c>
      <c r="U13" s="32"/>
      <c r="V13" s="34" t="str">
        <f>+IFERROR(IF(COUNT(U13),ROUND(SUM(U13)/SUM(K13)*100,2),""),0)</f>
        <v/>
      </c>
      <c r="W13" s="32"/>
      <c r="X13" s="34" t="str">
        <f>+IFERROR(IF(COUNT(W13),ROUND(SUM(W13)/SUM(K13)*100,2),""),0)</f>
        <v/>
      </c>
      <c r="Y13" s="3"/>
      <c r="Z13" s="42"/>
      <c r="AA13" s="111"/>
      <c r="AC13" s="20">
        <f>IF(SUM(H13:Y13)&gt;0,1,0)</f>
        <v>0</v>
      </c>
      <c r="AD13" s="20" t="str">
        <f>IF(COUNT(H15:$Y$14995)=0,"",SUM(AC1:AC65533))</f>
        <v/>
      </c>
    </row>
    <row r="14" spans="5:45" s="132" customFormat="1" ht="25.5" customHeight="1">
      <c r="E14" s="134"/>
      <c r="F14" s="135"/>
      <c r="G14" s="135"/>
      <c r="H14" s="135"/>
      <c r="I14" s="135"/>
      <c r="J14" s="135"/>
      <c r="K14" s="135"/>
      <c r="L14" s="135"/>
      <c r="M14" s="135"/>
      <c r="N14" s="135"/>
      <c r="O14" s="135"/>
      <c r="P14" s="135"/>
      <c r="Q14" s="135"/>
      <c r="R14" s="135"/>
      <c r="S14" s="135"/>
      <c r="T14" s="135"/>
      <c r="U14" s="135"/>
      <c r="V14" s="135"/>
      <c r="W14" s="135"/>
      <c r="X14" s="135"/>
      <c r="Y14" s="135"/>
      <c r="Z14" s="135"/>
      <c r="AA14" s="141"/>
    </row>
    <row r="15" spans="5:45" ht="24.95" hidden="1" customHeight="1">
      <c r="E15" s="136"/>
      <c r="F15" s="137"/>
      <c r="G15" s="137"/>
      <c r="H15" s="137"/>
      <c r="I15" s="139"/>
      <c r="J15" s="139"/>
      <c r="K15" s="139"/>
      <c r="L15" s="137"/>
      <c r="M15" s="137"/>
      <c r="N15" s="137"/>
      <c r="O15" s="137"/>
      <c r="P15" s="137"/>
      <c r="Q15" s="137"/>
      <c r="R15" s="137"/>
      <c r="S15" s="137"/>
      <c r="T15" s="137"/>
      <c r="U15" s="137"/>
      <c r="V15" s="137"/>
      <c r="W15" s="137"/>
      <c r="X15" s="137"/>
      <c r="Y15" s="43"/>
    </row>
    <row r="16" spans="5:45" ht="20.100000000000001" customHeight="1">
      <c r="E16" s="138"/>
      <c r="F16" s="129" t="s">
        <v>479</v>
      </c>
      <c r="G16" s="129" t="s">
        <v>173</v>
      </c>
      <c r="H16" s="31" t="str">
        <f>+IFERROR(IF(COUNT(H14:H15),ROUND(SUM(H14:H15),0),""),"")</f>
        <v/>
      </c>
      <c r="I16" s="31" t="str">
        <f>+IFERROR(IF(COUNT(I14:I15),ROUND(SUM(I14:I15),0),""),"")</f>
        <v/>
      </c>
      <c r="J16" s="31" t="str">
        <f>+IFERROR(IF(COUNT(J14:J15),ROUND(SUM(J14:J15),0),""),"")</f>
        <v/>
      </c>
      <c r="K16" s="53" t="str">
        <f>+IFERROR(IF(COUNT(H16:J16),ROUND(SUM(H16:J16),0),""),"")</f>
        <v/>
      </c>
      <c r="L16" s="34" t="str">
        <f>+IFERROR(IF(COUNT(K16),ROUND(K16/'Shareholding Pattern'!$L$78*100,2),""),0)</f>
        <v/>
      </c>
      <c r="M16" s="39" t="str">
        <f>+IFERROR(IF(COUNT(M14:M15),ROUND(SUM(M14:M15),0),""),"")</f>
        <v/>
      </c>
      <c r="N16" s="39" t="str">
        <f>+IFERROR(IF(COUNT(N14:N15),ROUND(SUM(N14:N15),0),""),"")</f>
        <v/>
      </c>
      <c r="O16" s="37" t="str">
        <f>+IFERROR(IF(COUNT(M16:N16),ROUND(SUM(M16,N16),2),""),"")</f>
        <v/>
      </c>
      <c r="P16" s="34" t="str">
        <f>+IFERROR(IF(COUNT(O16),ROUND(O16/('Shareholding Pattern'!$P$79)*100,2),""),0)</f>
        <v/>
      </c>
      <c r="Q16" s="31" t="str">
        <f>+IFERROR(IF(COUNT(Q14:Q15),ROUND(SUM(Q14:Q15),0),""),"")</f>
        <v/>
      </c>
      <c r="R16" s="31" t="str">
        <f>+IFERROR(IF(COUNT(R14:R15),ROUND(SUM(R14:R15),0),""),"")</f>
        <v/>
      </c>
      <c r="S16" s="33" t="str">
        <f>+IFERROR(IF(COUNT(Q16:R16),ROUND(SUM(Q16:R16),0),""),"")</f>
        <v/>
      </c>
      <c r="T16" s="34" t="str">
        <f>+IFERROR(IF(COUNT(K16,S16),ROUND(SUM(S16,K16)/SUM('Shareholding Pattern'!$L$78,'Shareholding Pattern'!$T$78)*100,2),""),0)</f>
        <v/>
      </c>
      <c r="U16" s="31" t="str">
        <f>+IFERROR(IF(COUNT(U14:U15),ROUND(SUM(U14:U15),0),""),"")</f>
        <v/>
      </c>
      <c r="V16" s="34" t="str">
        <f>+IFERROR(IF(COUNT(U16),ROUND(SUM(U16)/SUM(K16)*100,2),""),0)</f>
        <v/>
      </c>
      <c r="W16" s="31" t="str">
        <f>+IFERROR(IF(COUNT(W14:W15),ROUND(SUM(W14:W15),0),""),"")</f>
        <v/>
      </c>
      <c r="X16" s="34" t="str">
        <f>+IFERROR(IF(COUNT(W16),ROUND(SUM(W16)/SUM(K16)*100,2),""),0)</f>
        <v/>
      </c>
      <c r="Y16" s="31" t="str">
        <f>+IFERROR(IF(COUNT(Y14:Y15),ROUND(SUM(Y14:Y15),0),""),"")</f>
        <v/>
      </c>
    </row>
  </sheetData>
  <sheetProtection algorithmName="SHA-512" hashValue="j0StgEIEMNWlTdPwXpAcNQOFDPAVwYfvrtPehC9G9OCLx4C8dTq7N/tMZaOfnc5/YJYkzeJHwbx0MN+TKPFF7g==" saltValue="u3phG64ME0aaaxDWWeDNEw==" spinCount="100000" sheet="1" objects="1" scenarios="1"/>
  <mergeCells count="21">
    <mergeCell ref="Z9:Z11"/>
    <mergeCell ref="AA9:AA11"/>
    <mergeCell ref="U9:V10"/>
    <mergeCell ref="W9:X10"/>
    <mergeCell ref="Q9:Q11"/>
    <mergeCell ref="R9:R11"/>
    <mergeCell ref="S9:S11"/>
    <mergeCell ref="T9:T11"/>
    <mergeCell ref="Y9:Y11"/>
    <mergeCell ref="M9:P9"/>
    <mergeCell ref="M10:O10"/>
    <mergeCell ref="F12:G12"/>
    <mergeCell ref="E9:E11"/>
    <mergeCell ref="F9:F11"/>
    <mergeCell ref="G9:G11"/>
    <mergeCell ref="H9:H11"/>
    <mergeCell ref="I9:I11"/>
    <mergeCell ref="J9:J11"/>
    <mergeCell ref="K9:K11"/>
    <mergeCell ref="L9:L11"/>
    <mergeCell ref="P10:P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decimal" operator="lessThanOrEqual" allowBlank="1" showInputMessage="1" showErrorMessage="1" sqref="L13">
      <formula1>1</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whole" operator="lessThanOrEqual" allowBlank="1" showInputMessage="1" showErrorMessage="1" sqref="Y13">
      <formula1>K13</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Click here to go back"/>
  </hyperlinks>
  <pageMargins left="0.7" right="0.7" top="0.75" bottom="0.75" header="0.3" footer="0.3"/>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143</v>
      </c>
      <c r="X2" t="s">
        <v>144</v>
      </c>
      <c r="Y2" t="s">
        <v>145</v>
      </c>
      <c r="Z2" t="s">
        <v>466</v>
      </c>
      <c r="AA2" t="s">
        <v>467</v>
      </c>
      <c r="AR2" t="s">
        <v>468</v>
      </c>
      <c r="AS2" t="s">
        <v>469</v>
      </c>
    </row>
    <row r="3" spans="5:45" hidden="1"/>
    <row r="4" spans="5:45" hidden="1"/>
    <row r="5" spans="5:45" hidden="1"/>
    <row r="7" spans="5:45">
      <c r="AR7" t="s">
        <v>524</v>
      </c>
    </row>
    <row r="8" spans="5:45">
      <c r="AR8" t="s">
        <v>525</v>
      </c>
    </row>
    <row r="9" spans="5:45"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165</v>
      </c>
      <c r="X9" s="460"/>
      <c r="Y9" s="460" t="s">
        <v>166</v>
      </c>
      <c r="Z9" s="460" t="s">
        <v>466</v>
      </c>
      <c r="AA9" s="531" t="s">
        <v>467</v>
      </c>
      <c r="AR9" t="s">
        <v>526</v>
      </c>
    </row>
    <row r="10" spans="5:45"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60"/>
      <c r="Z10" s="460"/>
      <c r="AA10" s="461"/>
      <c r="AR10" t="s">
        <v>527</v>
      </c>
    </row>
    <row r="11" spans="5:45"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21" t="s">
        <v>174</v>
      </c>
      <c r="X11" s="21" t="s">
        <v>175</v>
      </c>
      <c r="Y11" s="460"/>
      <c r="Z11" s="460"/>
      <c r="AA11" s="459"/>
      <c r="AR11" t="s">
        <v>528</v>
      </c>
    </row>
    <row r="12" spans="5:45" ht="24.75" customHeight="1">
      <c r="E12" s="45" t="s">
        <v>529</v>
      </c>
      <c r="F12" s="79" t="s">
        <v>211</v>
      </c>
      <c r="G12" s="24"/>
      <c r="H12" s="24"/>
      <c r="I12" s="24"/>
      <c r="J12" s="24"/>
      <c r="K12" s="24"/>
      <c r="L12" s="24"/>
      <c r="M12" s="24"/>
      <c r="N12" s="24"/>
      <c r="O12" s="24"/>
      <c r="P12" s="24"/>
      <c r="Q12" s="24"/>
      <c r="R12" s="24"/>
      <c r="S12" s="24"/>
      <c r="T12" s="24"/>
      <c r="U12" s="24"/>
      <c r="V12" s="24"/>
      <c r="W12" s="24"/>
      <c r="X12" s="24"/>
      <c r="Y12" s="24"/>
      <c r="Z12" s="24"/>
      <c r="AA12" s="40"/>
      <c r="AR12" t="s">
        <v>530</v>
      </c>
    </row>
    <row r="13" spans="5:45" s="20" customFormat="1" ht="21.75" hidden="1" customHeight="1">
      <c r="E13" s="2"/>
      <c r="F13" s="26"/>
      <c r="G13" s="26"/>
      <c r="H13" s="3"/>
      <c r="I13" s="32"/>
      <c r="J13" s="32"/>
      <c r="K13" s="53" t="str">
        <f>+IFERROR(IF(COUNT(H13:J13),ROUND(SUM(H13:J13),0),""),"")</f>
        <v/>
      </c>
      <c r="L13" s="34" t="str">
        <f>+IFERROR(IF(COUNT(K13),ROUND(K13/'Shareholding Pattern'!$L$78*100,2),""),0)</f>
        <v/>
      </c>
      <c r="M13" s="35" t="str">
        <f>IF(H13="","",H13)</f>
        <v/>
      </c>
      <c r="N13" s="36"/>
      <c r="O13" s="37" t="str">
        <f>+IFERROR(IF(COUNT(M13:N13),ROUND(SUM(M13,N13),2),""),"")</f>
        <v/>
      </c>
      <c r="P13" s="34" t="str">
        <f>+IFERROR(IF(COUNT(O13),ROUND(O13/('Shareholding Pattern'!$P$79)*100,2),""),0)</f>
        <v/>
      </c>
      <c r="Q13" s="32"/>
      <c r="R13" s="32"/>
      <c r="S13" s="33" t="str">
        <f>+IFERROR(IF(COUNT(Q13:R13),ROUND(SUM(Q13:R13),0),""),"")</f>
        <v/>
      </c>
      <c r="T13" s="34" t="str">
        <f>+IFERROR(IF(COUNT(K13,S13),ROUND(SUM(S13,K13)/SUM('Shareholding Pattern'!$L$78,'Shareholding Pattern'!$T$78)*100,2),""),0)</f>
        <v/>
      </c>
      <c r="U13" s="32"/>
      <c r="V13" s="34" t="str">
        <f>+IFERROR(IF(COUNT(U13),ROUND(SUM(U13)/SUM(K13)*100,2),""),0)</f>
        <v/>
      </c>
      <c r="W13" s="32"/>
      <c r="X13" s="34" t="str">
        <f>+IFERROR(IF(COUNT(W13),ROUND(SUM(W13)/SUM(K13)*100,2),""),0)</f>
        <v/>
      </c>
      <c r="Y13" s="3"/>
      <c r="Z13" s="130"/>
      <c r="AA13" s="131"/>
      <c r="AC13" s="20">
        <f>IF(SUM(H13:Y13)&gt;0,1,0)</f>
        <v>0</v>
      </c>
      <c r="AD13" s="20" t="str">
        <f>IF(COUNT(H15:$Y$14999)=0,"",SUM(AC1:AC65533))</f>
        <v/>
      </c>
      <c r="AR13" s="20" t="s">
        <v>531</v>
      </c>
    </row>
    <row r="14" spans="5:45" ht="24.75" customHeight="1">
      <c r="E14" s="17"/>
      <c r="F14" s="6"/>
      <c r="G14" s="6"/>
      <c r="H14" s="6"/>
      <c r="I14" s="6"/>
      <c r="J14" s="6"/>
      <c r="K14" s="6"/>
      <c r="L14" s="6"/>
      <c r="M14" s="6"/>
      <c r="N14" s="6"/>
      <c r="O14" s="6"/>
      <c r="P14" s="6"/>
      <c r="Q14" s="6"/>
      <c r="R14" s="6"/>
      <c r="S14" s="6"/>
      <c r="T14" s="6"/>
      <c r="U14" s="6"/>
      <c r="V14" s="6"/>
      <c r="W14" s="6"/>
      <c r="X14" s="6"/>
      <c r="Y14" s="6"/>
      <c r="Z14" s="6"/>
      <c r="AA14" s="43"/>
      <c r="AR14" t="s">
        <v>532</v>
      </c>
    </row>
    <row r="15" spans="5:45" ht="15" hidden="1" customHeight="1">
      <c r="E15" s="5"/>
      <c r="F15" s="13"/>
      <c r="G15" s="13"/>
      <c r="H15" s="13"/>
      <c r="I15" s="13"/>
      <c r="J15" s="13"/>
      <c r="K15" s="13"/>
      <c r="L15" s="13"/>
      <c r="M15" s="13"/>
      <c r="N15" s="13"/>
      <c r="O15" s="13"/>
      <c r="P15" s="13"/>
      <c r="Q15" s="13"/>
      <c r="R15" s="13"/>
      <c r="S15" s="13"/>
      <c r="T15" s="13"/>
      <c r="U15" s="13"/>
      <c r="V15" s="13"/>
      <c r="W15" s="13"/>
      <c r="X15" s="13"/>
      <c r="Y15" s="43"/>
    </row>
    <row r="16" spans="5:45" ht="20.100000000000001" customHeight="1">
      <c r="E16" s="93"/>
      <c r="F16" s="129" t="s">
        <v>479</v>
      </c>
      <c r="G16" s="129"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Pattern'!$L$78*100,2),""),0)</f>
        <v/>
      </c>
      <c r="M16" s="39" t="str">
        <f>+IFERROR(IF(COUNT(M14:M15),ROUND(SUM(M14:M15),0),""),"")</f>
        <v/>
      </c>
      <c r="N16" s="39" t="str">
        <f>+IFERROR(IF(COUNT(N14:N15),ROUND(SUM(N14:N15),0),""),"")</f>
        <v/>
      </c>
      <c r="O16" s="39" t="str">
        <f>+IFERROR(IF(COUNT(O14:O15),ROUND(SUM(O14:O15),0),""),"")</f>
        <v/>
      </c>
      <c r="P16" s="34" t="str">
        <f>+IFERROR(IF(COUNT(O16),ROUND(O16/('Shareholding Pattern'!$P$79)*100,2),""),0)</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Pattern'!$T$78)*100,2),""),0)</f>
        <v/>
      </c>
      <c r="U16" s="31" t="str">
        <f>+IFERROR(IF(COUNT(U14:U15),ROUND(SUM(U14:U15),0),""),"")</f>
        <v/>
      </c>
      <c r="V16" s="34" t="str">
        <f>+IFERROR(IF(COUNT(U16),ROUND(SUM(U16)/SUM(K16)*100,2),""),0)</f>
        <v/>
      </c>
      <c r="W16" s="31" t="str">
        <f>+IFERROR(IF(COUNT(W14:W15),ROUND(SUM(W14:W15),0),""),"")</f>
        <v/>
      </c>
      <c r="X16" s="34" t="str">
        <f>+IFERROR(IF(COUNT(W16),ROUND(SUM(W16)/SUM(K16)*100,2),""),0)</f>
        <v/>
      </c>
      <c r="Y16" s="31" t="str">
        <f>+IFERROR(IF(COUNT(Y14:Y15),ROUND(SUM(Y14:Y15),0),""),"")</f>
        <v/>
      </c>
    </row>
  </sheetData>
  <sheetProtection algorithmName="SHA-512" hashValue="+gyVvw0wZfPNEcC410212ofc8eEjeWlmKggfkZk4wn++h+QifvttVWx7uP8o0o4WDe2HWFEVTqSs8JCuRcTeNg==" saltValue="NV/R009GAZFBVylj80IKBg==" spinCount="100000" sheet="1" objects="1" scenarios="1"/>
  <mergeCells count="20">
    <mergeCell ref="Z9:Z11"/>
    <mergeCell ref="AA9:AA11"/>
    <mergeCell ref="U9:V10"/>
    <mergeCell ref="W9:X10"/>
    <mergeCell ref="Q9:Q11"/>
    <mergeCell ref="R9:R11"/>
    <mergeCell ref="S9:S11"/>
    <mergeCell ref="T9:T11"/>
    <mergeCell ref="Y9:Y11"/>
    <mergeCell ref="M9:P9"/>
    <mergeCell ref="M10:O10"/>
    <mergeCell ref="E9:E11"/>
    <mergeCell ref="F9:F11"/>
    <mergeCell ref="G9:G11"/>
    <mergeCell ref="H9:H11"/>
    <mergeCell ref="I9:I11"/>
    <mergeCell ref="J9:J11"/>
    <mergeCell ref="K9:K11"/>
    <mergeCell ref="L9:L11"/>
    <mergeCell ref="P10:P11"/>
  </mergeCells>
  <dataValidations count="6">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whole" operator="lessThanOrEqual" allowBlank="1" showInputMessage="1" showErrorMessage="1" sqref="Y13">
      <formula1>K13</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Click here to go back"/>
  </hyperlinks>
  <pageMargins left="0.7" right="0.7" top="0.75" bottom="0.75" header="0.3" footer="0.3"/>
  <pageSetup orientation="portrait"/>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sheetPr>
  <dimension ref="A1:XFC17"/>
  <sheetViews>
    <sheetView showGridLines="0" topLeftCell="A7" zoomScale="85" zoomScaleNormal="85" workbookViewId="0">
      <selection activeCell="AC15" sqref="AC15"/>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107" customWidth="1"/>
    <col min="30" max="30" width="3" style="107" customWidth="1"/>
    <col min="31" max="16383" width="1" hidden="1"/>
    <col min="16384" max="16384" width="2.28515625" hidden="1" customWidth="1"/>
  </cols>
  <sheetData>
    <row r="1" spans="4:53" hidden="1">
      <c r="I1">
        <v>1</v>
      </c>
      <c r="AC1"/>
      <c r="AD1"/>
      <c r="AR1" t="s">
        <v>533</v>
      </c>
    </row>
    <row r="2" spans="4:53" hidden="1">
      <c r="E2" t="s">
        <v>534</v>
      </c>
      <c r="F2" t="s">
        <v>535</v>
      </c>
      <c r="G2" t="s">
        <v>464</v>
      </c>
      <c r="H2" t="s">
        <v>465</v>
      </c>
      <c r="I2" t="s">
        <v>128</v>
      </c>
      <c r="J2" t="s">
        <v>129</v>
      </c>
      <c r="K2" t="s">
        <v>130</v>
      </c>
      <c r="L2" t="s">
        <v>131</v>
      </c>
      <c r="M2" t="s">
        <v>132</v>
      </c>
      <c r="N2" t="s">
        <v>133</v>
      </c>
      <c r="O2" t="s">
        <v>134</v>
      </c>
      <c r="P2" t="s">
        <v>135</v>
      </c>
      <c r="Q2" t="s">
        <v>136</v>
      </c>
      <c r="R2" t="s">
        <v>137</v>
      </c>
      <c r="S2" t="s">
        <v>138</v>
      </c>
      <c r="T2" t="s">
        <v>139</v>
      </c>
      <c r="U2" t="s">
        <v>188</v>
      </c>
      <c r="V2" t="s">
        <v>140</v>
      </c>
      <c r="W2" t="s">
        <v>141</v>
      </c>
      <c r="X2" t="s">
        <v>142</v>
      </c>
      <c r="Y2" t="s">
        <v>143</v>
      </c>
      <c r="Z2" t="s">
        <v>144</v>
      </c>
      <c r="AA2" t="s">
        <v>145</v>
      </c>
      <c r="AB2" t="s">
        <v>466</v>
      </c>
      <c r="AC2" t="s">
        <v>467</v>
      </c>
      <c r="AD2"/>
      <c r="AR2" t="s">
        <v>426</v>
      </c>
      <c r="AZ2" t="s">
        <v>468</v>
      </c>
      <c r="BA2" t="s">
        <v>469</v>
      </c>
    </row>
    <row r="3" spans="4:53" hidden="1">
      <c r="AC3"/>
      <c r="AD3"/>
      <c r="AR3" t="s">
        <v>536</v>
      </c>
    </row>
    <row r="4" spans="4:53" hidden="1">
      <c r="AC4"/>
      <c r="AD4"/>
      <c r="AR4" t="s">
        <v>524</v>
      </c>
    </row>
    <row r="5" spans="4:53" hidden="1">
      <c r="AC5"/>
      <c r="AD5"/>
      <c r="AR5" t="s">
        <v>537</v>
      </c>
    </row>
    <row r="6" spans="4:53" hidden="1">
      <c r="AC6"/>
      <c r="AD6"/>
      <c r="AR6" t="s">
        <v>538</v>
      </c>
    </row>
    <row r="7" spans="4:53" ht="15" customHeight="1">
      <c r="AC7"/>
      <c r="AD7"/>
    </row>
    <row r="8" spans="4:53" ht="15" customHeight="1">
      <c r="AC8"/>
      <c r="AD8"/>
    </row>
    <row r="9" spans="4:53" ht="29.25" customHeight="1">
      <c r="D9" s="531" t="s">
        <v>470</v>
      </c>
      <c r="E9" s="460" t="s">
        <v>539</v>
      </c>
      <c r="F9" s="460"/>
      <c r="G9" s="531" t="s">
        <v>471</v>
      </c>
      <c r="H9" s="460" t="s">
        <v>472</v>
      </c>
      <c r="I9" s="460" t="s">
        <v>540</v>
      </c>
      <c r="J9" s="460" t="s">
        <v>154</v>
      </c>
      <c r="K9" s="460" t="s">
        <v>155</v>
      </c>
      <c r="L9" s="460" t="s">
        <v>156</v>
      </c>
      <c r="M9" s="460" t="s">
        <v>157</v>
      </c>
      <c r="N9" s="460" t="s">
        <v>158</v>
      </c>
      <c r="O9" s="460" t="s">
        <v>191</v>
      </c>
      <c r="P9" s="460"/>
      <c r="Q9" s="460"/>
      <c r="R9" s="460"/>
      <c r="S9" s="460" t="s">
        <v>160</v>
      </c>
      <c r="T9" s="531" t="s">
        <v>161</v>
      </c>
      <c r="U9" s="531" t="s">
        <v>162</v>
      </c>
      <c r="V9" s="460" t="s">
        <v>522</v>
      </c>
      <c r="W9" s="460" t="s">
        <v>164</v>
      </c>
      <c r="X9" s="460"/>
      <c r="Y9" s="460" t="s">
        <v>165</v>
      </c>
      <c r="Z9" s="460"/>
      <c r="AA9" s="460" t="s">
        <v>166</v>
      </c>
      <c r="AB9" s="460" t="s">
        <v>466</v>
      </c>
      <c r="AC9" s="531" t="s">
        <v>467</v>
      </c>
      <c r="AD9"/>
      <c r="AV9" t="s">
        <v>539</v>
      </c>
    </row>
    <row r="10" spans="4:53" ht="31.5" customHeight="1">
      <c r="D10" s="461"/>
      <c r="E10" s="460"/>
      <c r="F10" s="460"/>
      <c r="G10" s="461"/>
      <c r="H10" s="460"/>
      <c r="I10" s="460"/>
      <c r="J10" s="460"/>
      <c r="K10" s="460"/>
      <c r="L10" s="460"/>
      <c r="M10" s="460"/>
      <c r="N10" s="460"/>
      <c r="O10" s="460" t="s">
        <v>192</v>
      </c>
      <c r="P10" s="460"/>
      <c r="Q10" s="460"/>
      <c r="R10" s="460" t="s">
        <v>193</v>
      </c>
      <c r="S10" s="460"/>
      <c r="T10" s="461"/>
      <c r="U10" s="461"/>
      <c r="V10" s="460"/>
      <c r="W10" s="460"/>
      <c r="X10" s="460"/>
      <c r="Y10" s="460"/>
      <c r="Z10" s="460"/>
      <c r="AA10" s="460"/>
      <c r="AB10" s="460"/>
      <c r="AC10" s="461"/>
      <c r="AD10"/>
      <c r="AV10" t="s">
        <v>541</v>
      </c>
    </row>
    <row r="11" spans="4:53" ht="78.75" customHeight="1">
      <c r="D11" s="459"/>
      <c r="E11" s="460"/>
      <c r="F11" s="460"/>
      <c r="G11" s="459"/>
      <c r="H11" s="460"/>
      <c r="I11" s="460"/>
      <c r="J11" s="460"/>
      <c r="K11" s="460"/>
      <c r="L11" s="460"/>
      <c r="M11" s="460"/>
      <c r="N11" s="460"/>
      <c r="O11" s="21" t="s">
        <v>171</v>
      </c>
      <c r="P11" s="21" t="s">
        <v>172</v>
      </c>
      <c r="Q11" s="21" t="s">
        <v>173</v>
      </c>
      <c r="R11" s="460"/>
      <c r="S11" s="460"/>
      <c r="T11" s="459"/>
      <c r="U11" s="459"/>
      <c r="V11" s="460"/>
      <c r="W11" s="21" t="s">
        <v>174</v>
      </c>
      <c r="X11" s="21" t="s">
        <v>175</v>
      </c>
      <c r="Y11" s="21" t="s">
        <v>174</v>
      </c>
      <c r="Z11" s="21" t="s">
        <v>175</v>
      </c>
      <c r="AA11" s="460"/>
      <c r="AB11" s="460"/>
      <c r="AC11" s="459"/>
      <c r="AD11"/>
    </row>
    <row r="12" spans="4:53" ht="24" customHeight="1">
      <c r="D12" s="45" t="s">
        <v>542</v>
      </c>
      <c r="E12" s="79" t="s">
        <v>217</v>
      </c>
      <c r="F12" s="80"/>
      <c r="G12" s="24"/>
      <c r="H12" s="24"/>
      <c r="I12" s="24"/>
      <c r="J12" s="24"/>
      <c r="K12" s="24"/>
      <c r="L12" s="24"/>
      <c r="M12" s="24"/>
      <c r="N12" s="24"/>
      <c r="O12" s="24"/>
      <c r="P12" s="24"/>
      <c r="Q12" s="24"/>
      <c r="R12" s="24"/>
      <c r="S12" s="24"/>
      <c r="T12" s="24"/>
      <c r="U12" s="24"/>
      <c r="V12" s="24"/>
      <c r="W12" s="24"/>
      <c r="X12" s="24"/>
      <c r="Y12" s="24"/>
      <c r="Z12" s="24"/>
      <c r="AA12" s="24"/>
      <c r="AB12" s="24"/>
      <c r="AC12" s="40"/>
      <c r="AD12"/>
    </row>
    <row r="13" spans="4:53" s="20" customFormat="1" ht="20.100000000000001" hidden="1" customHeight="1">
      <c r="D13" s="2"/>
      <c r="E13" s="19"/>
      <c r="F13" s="25"/>
      <c r="G13" s="25"/>
      <c r="H13" s="3"/>
      <c r="I13" s="3"/>
      <c r="J13" s="3"/>
      <c r="K13" s="32"/>
      <c r="L13" s="32"/>
      <c r="M13" s="84" t="str">
        <f>+IFERROR(IF(COUNT(J13:L13),ROUND(SUM(J13:L13),0),""),"")</f>
        <v/>
      </c>
      <c r="N13" s="41" t="str">
        <f>+IFERROR(IF(COUNT(M13),ROUND(M13/'Shareholding Pattern'!$L$78*100,2),""),0)</f>
        <v/>
      </c>
      <c r="O13" s="35" t="str">
        <f>IF(J13="","",J13)</f>
        <v/>
      </c>
      <c r="P13" s="36"/>
      <c r="Q13" s="101" t="str">
        <f>+IFERROR(IF(COUNT(O13:P13),ROUND(SUM(O13,P13),2),""),"")</f>
        <v/>
      </c>
      <c r="R13" s="41" t="str">
        <f>+IFERROR(IF(COUNT(Q13),ROUND(Q13/('Shareholding Pattern'!$P$79)*100,2),""),0)</f>
        <v/>
      </c>
      <c r="S13" s="32"/>
      <c r="T13" s="32"/>
      <c r="U13" s="88" t="str">
        <f>+IFERROR(IF(COUNT(S13:T13),ROUND(SUM(S13:T13),0),""),"")</f>
        <v/>
      </c>
      <c r="V13" s="41" t="str">
        <f>+IFERROR(IF(COUNT(M13,U13),ROUND(SUM(U13,M13)/SUM('Shareholding Pattern'!$L$78,'Shareholding Pattern'!$T$78)*100,2),""),0)</f>
        <v/>
      </c>
      <c r="W13" s="32"/>
      <c r="X13" s="41" t="str">
        <f>+IFERROR(IF(COUNT(W13),ROUND(SUM(W13)/SUM(M13)*100,2),""),0)</f>
        <v/>
      </c>
      <c r="Y13" s="32"/>
      <c r="Z13" s="41" t="str">
        <f>+IFERROR(IF(COUNT(Y13),ROUND(SUM(Y13)/SUM(M13)*100,2),""),0)</f>
        <v/>
      </c>
      <c r="AA13" s="125"/>
      <c r="AB13" s="90"/>
      <c r="AC13" s="126"/>
      <c r="AD13" s="112">
        <f>IF(COUNT(H16:$AA$15000)=0,"",SUM(AC1:AC65534))</f>
        <v>0</v>
      </c>
      <c r="AF13" s="113">
        <f>IF(SUM(I13:AA13)&gt;0,1,0)</f>
        <v>0</v>
      </c>
      <c r="AG13" s="113">
        <f>IF(COUNT(H16:$AA$14994)=0,"",SUM(AF1:AF65528))</f>
        <v>1</v>
      </c>
    </row>
    <row r="14" spans="4:53" ht="24.75" customHeight="1">
      <c r="D14" s="120"/>
      <c r="E14" s="6"/>
      <c r="F14" s="6"/>
      <c r="G14" s="6"/>
      <c r="H14" s="6"/>
      <c r="I14" s="6"/>
      <c r="J14" s="6"/>
      <c r="K14" s="6"/>
      <c r="L14" s="6"/>
      <c r="M14" s="6"/>
      <c r="N14" s="6"/>
      <c r="O14" s="6"/>
      <c r="P14" s="6"/>
      <c r="Q14" s="6"/>
      <c r="R14" s="6"/>
      <c r="S14" s="6"/>
      <c r="T14" s="6"/>
      <c r="U14" s="6"/>
      <c r="V14" s="6"/>
      <c r="W14" s="6"/>
      <c r="X14" s="6"/>
      <c r="Y14" s="6"/>
      <c r="Z14" s="6"/>
      <c r="AA14" s="6"/>
      <c r="AB14" s="6"/>
      <c r="AC14" s="43"/>
    </row>
    <row r="15" spans="4:53" ht="24.75" customHeight="1">
      <c r="D15" s="2">
        <v>1</v>
      </c>
      <c r="E15" s="121" t="s">
        <v>426</v>
      </c>
      <c r="F15" s="122"/>
      <c r="G15" s="122" t="s">
        <v>543</v>
      </c>
      <c r="H15" s="32" t="s">
        <v>519</v>
      </c>
      <c r="I15" s="32">
        <v>1</v>
      </c>
      <c r="J15" s="32">
        <v>76000</v>
      </c>
      <c r="K15" s="32"/>
      <c r="L15" s="32"/>
      <c r="M15" s="123">
        <f>+IFERROR(IF(COUNT(J15:L15),ROUND(SUM(J15:L15),0),""),"")</f>
        <v>76000</v>
      </c>
      <c r="N15" s="101">
        <f>+IFERROR(IF(COUNT(M15),ROUND(M15/'Shareholding Pattern'!$L$78*100,2),""),0)</f>
        <v>1.91</v>
      </c>
      <c r="O15" s="36">
        <f>IF(J15="","",J15)</f>
        <v>76000</v>
      </c>
      <c r="P15" s="36"/>
      <c r="Q15" s="124">
        <f>+IFERROR(IF(COUNT(O15:P15),ROUND(SUM(O15,P15),2),""),"")</f>
        <v>76000</v>
      </c>
      <c r="R15" s="101">
        <f>+IFERROR(IF(COUNT(Q15),ROUND(Q15/('Shareholding Pattern'!$P$79)*100,2),""),0)</f>
        <v>1.91</v>
      </c>
      <c r="S15" s="32"/>
      <c r="T15" s="32"/>
      <c r="U15" s="123" t="str">
        <f>+IFERROR(IF(COUNT(S15:T15),ROUND(SUM(S15:T15),0),""),"")</f>
        <v/>
      </c>
      <c r="V15" s="101">
        <f>+IFERROR(IF(COUNT(M15,U15),ROUND(SUM(U15,M15)/SUM('Shareholding Pattern'!$L$78,'Shareholding Pattern'!$T$78)*100,2),""),0)</f>
        <v>1.91</v>
      </c>
      <c r="W15" s="32"/>
      <c r="X15" s="41" t="str">
        <f>+IFERROR(IF(COUNT(W15),ROUND(SUM(W15)/SUM(M15)*100,2),""),0)</f>
        <v/>
      </c>
      <c r="Y15" s="32"/>
      <c r="Z15" s="41" t="str">
        <f>+IFERROR(IF(COUNT(Y15),ROUND(SUM(Y15)/SUM(M15)*100,2),""),0)</f>
        <v/>
      </c>
      <c r="AA15" s="127">
        <v>76000</v>
      </c>
      <c r="AB15" s="90"/>
      <c r="AC15" s="126" t="s">
        <v>468</v>
      </c>
      <c r="AD15" s="112" t="str">
        <f>IF(COUNT(H18:$AA$15000)=0,"",SUM(AC3:AC65536))</f>
        <v/>
      </c>
      <c r="AE15" s="20"/>
      <c r="AF15" s="113">
        <f>IF(SUM(I15:AA15)&gt;0,1,0)</f>
        <v>1</v>
      </c>
    </row>
    <row r="16" spans="4:53" ht="18.75" hidden="1" customHeight="1">
      <c r="D16" s="17"/>
      <c r="Z16" s="128"/>
    </row>
    <row r="17" spans="4:27" ht="20.100000000000001" customHeight="1">
      <c r="D17" s="99"/>
      <c r="E17" s="110" t="s">
        <v>479</v>
      </c>
      <c r="F17" s="51"/>
      <c r="G17" s="52"/>
      <c r="H17" s="110" t="s">
        <v>173</v>
      </c>
      <c r="I17" s="86">
        <f>+IFERROR(IF(COUNT(I14:I16),ROUND(SUM(I14:I16),0),""),"")</f>
        <v>1</v>
      </c>
      <c r="J17" s="86">
        <f>+IFERROR(IF(COUNT(J14:J16),ROUND(SUM(J14:J16),0),""),"")</f>
        <v>76000</v>
      </c>
      <c r="K17" s="86" t="str">
        <f>+IFERROR(IF(COUNT(K14:K16),ROUND(SUM(K14:K16),0),""),"")</f>
        <v/>
      </c>
      <c r="L17" s="86" t="str">
        <f>+IFERROR(IF(COUNT(L14:L16),ROUND(SUM(L14:L16),0),""),"")</f>
        <v/>
      </c>
      <c r="M17" s="86">
        <f>+IFERROR(IF(COUNT(M14:M16),ROUND(SUM(M14:M16),0),""),"")</f>
        <v>76000</v>
      </c>
      <c r="N17" s="41">
        <f>+IFERROR(IF(COUNT(M17),ROUND(M17/'Shareholding Pattern'!$L$78*100,2),""),0)</f>
        <v>1.91</v>
      </c>
      <c r="O17" s="87">
        <f>+IFERROR(IF(COUNT(O14:O16),ROUND(SUM(O14:O16),0),""),"")</f>
        <v>76000</v>
      </c>
      <c r="P17" s="87" t="str">
        <f>+IFERROR(IF(COUNT(P14:P16),ROUND(SUM(P14:P16),0),""),"")</f>
        <v/>
      </c>
      <c r="Q17" s="87">
        <f>+IFERROR(IF(COUNT(Q14:Q16),ROUND(SUM(Q14:Q16),0),""),"")</f>
        <v>76000</v>
      </c>
      <c r="R17" s="41">
        <f>+IFERROR(IF(COUNT(Q17),ROUND(Q17/('Shareholding Pattern'!$P$79)*100,2),""),0)</f>
        <v>1.91</v>
      </c>
      <c r="S17" s="86" t="str">
        <f>+IFERROR(IF(COUNT(S14:S16),ROUND(SUM(S14:S16),0),""),"")</f>
        <v/>
      </c>
      <c r="T17" s="86" t="str">
        <f>+IFERROR(IF(COUNT(T14:T16),ROUND(SUM(T14:T16),0),""),"")</f>
        <v/>
      </c>
      <c r="U17" s="86" t="str">
        <f>+IFERROR(IF(COUNT(U14:U16),ROUND(SUM(U14:U16),0),""),"")</f>
        <v/>
      </c>
      <c r="V17" s="41">
        <f>+IFERROR(IF(COUNT(M17,U17),ROUND(SUM(U17,M17)/SUM('Shareholding Pattern'!$L$78,'Shareholding Pattern'!$T$78)*100,2),""),0)</f>
        <v>1.91</v>
      </c>
      <c r="W17" s="86" t="str">
        <f>+IFERROR(IF(COUNT(W14:W16),ROUND(SUM(W14:W16),0),""),"")</f>
        <v/>
      </c>
      <c r="X17" s="41" t="str">
        <f>+IFERROR(IF(COUNT(W17),ROUND(SUM(W17)/SUM(M17)*100,2),""),0)</f>
        <v/>
      </c>
      <c r="Y17" s="86" t="str">
        <f>+IFERROR(IF(COUNT(Y14:Y16),ROUND(SUM(Y14:Y16),0),""),"")</f>
        <v/>
      </c>
      <c r="Z17" s="41" t="str">
        <f>+IFERROR(IF(COUNT(Y17),ROUND(SUM(Y17)/SUM(M17)*100,2),""),0)</f>
        <v/>
      </c>
      <c r="AA17" s="86">
        <f>+IFERROR(IF(COUNT(AA14:AA16),ROUND(SUM(AA14:AA16),0),""),"")</f>
        <v>76000</v>
      </c>
    </row>
  </sheetData>
  <sheetProtection password="F884" sheet="1" objects="1" scenarios="1"/>
  <sortState ref="G16:AA21">
    <sortCondition ref="AA16"/>
  </sortState>
  <mergeCells count="23">
    <mergeCell ref="AB9:AB11"/>
    <mergeCell ref="AC9:AC11"/>
    <mergeCell ref="W9:X10"/>
    <mergeCell ref="Y9:Z10"/>
    <mergeCell ref="S9:S11"/>
    <mergeCell ref="T9:T11"/>
    <mergeCell ref="U9:U11"/>
    <mergeCell ref="V9:V11"/>
    <mergeCell ref="AA9:AA11"/>
    <mergeCell ref="O9:R9"/>
    <mergeCell ref="O10:Q10"/>
    <mergeCell ref="D9:D11"/>
    <mergeCell ref="E9:E11"/>
    <mergeCell ref="F9:F11"/>
    <mergeCell ref="G9:G11"/>
    <mergeCell ref="H9:H11"/>
    <mergeCell ref="I9:I11"/>
    <mergeCell ref="J9:J11"/>
    <mergeCell ref="K9:K11"/>
    <mergeCell ref="L9:L11"/>
    <mergeCell ref="M9:M11"/>
    <mergeCell ref="N9:N11"/>
    <mergeCell ref="R10:R11"/>
  </mergeCells>
  <dataValidations count="8">
    <dataValidation type="list" allowBlank="1" showInputMessage="1" showErrorMessage="1" sqref="E13 E15">
      <formula1>$AR$1:$AR$6</formula1>
    </dataValidation>
    <dataValidation type="list" allowBlank="1" showInputMessage="1" showErrorMessage="1" sqref="F13 F15">
      <formula1>$AV$9:$AV$10</formula1>
    </dataValidation>
    <dataValidation type="textLength" operator="equal" allowBlank="1" showInputMessage="1" showErrorMessage="1" prompt="[A-Z][A-Z][A-Z][A-Z][A-Z][0-9][0-9][0-9][0-9][A-Z]_x000a__x000a_In absence of PAN write : ZZZZZ9999Z" sqref="H13 H15">
      <formula1>10</formula1>
    </dataValidation>
    <dataValidation type="whole" operator="greaterThanOrEqual" allowBlank="1" showInputMessage="1" showErrorMessage="1" sqref="I13:L13 O13:P13 S13:T13 I15:L15 O15:P15 S15:T15">
      <formula1>0</formula1>
    </dataValidation>
    <dataValidation type="whole" operator="lessThanOrEqual" allowBlank="1" showInputMessage="1" showErrorMessage="1" sqref="W13 W15">
      <formula1>J13</formula1>
    </dataValidation>
    <dataValidation type="whole" operator="lessThanOrEqual" allowBlank="1" showInputMessage="1" showErrorMessage="1" sqref="Y13 Y15">
      <formula1>J13</formula1>
    </dataValidation>
    <dataValidation type="whole" operator="lessThanOrEqual" allowBlank="1" showInputMessage="1" showErrorMessage="1" sqref="AA13:AB13 AA15:AB15">
      <formula1>M13</formula1>
    </dataValidation>
    <dataValidation type="list" allowBlank="1" showInputMessage="1" showErrorMessage="1" sqref="AC13 AC15">
      <formula1>$AZ$2:$BA$2</formula1>
    </dataValidation>
  </dataValidations>
  <hyperlinks>
    <hyperlink ref="H17" location="'Shareholding Pattern'!F17" display="Total"/>
    <hyperlink ref="E17" location="'Shareholding Pattern'!F17" display="Click here to go back"/>
  </hyperlinks>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Pict="0" macro="[0]!opentextblock">
                <anchor moveWithCells="1" sizeWithCells="1">
                  <from>
                    <xdr:col>27</xdr:col>
                    <xdr:colOff>66675</xdr:colOff>
                    <xdr:row>14</xdr:row>
                    <xdr:rowOff>66675</xdr:rowOff>
                  </from>
                  <to>
                    <xdr:col>27</xdr:col>
                    <xdr:colOff>1314450</xdr:colOff>
                    <xdr:row>14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14" t="s">
        <v>544</v>
      </c>
      <c r="E1">
        <v>1</v>
      </c>
      <c r="I1">
        <v>0</v>
      </c>
    </row>
    <row r="2" spans="2:45" hidden="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143</v>
      </c>
      <c r="X2" t="s">
        <v>144</v>
      </c>
      <c r="Y2" t="s">
        <v>145</v>
      </c>
      <c r="Z2" t="s">
        <v>466</v>
      </c>
      <c r="AA2" t="s">
        <v>467</v>
      </c>
      <c r="AR2" t="s">
        <v>468</v>
      </c>
      <c r="AS2" t="s">
        <v>469</v>
      </c>
    </row>
    <row r="3" spans="2:45" hidden="1"/>
    <row r="4" spans="2:45" hidden="1"/>
    <row r="5" spans="2:45" hidden="1"/>
    <row r="7" spans="2:45" ht="15" customHeight="1"/>
    <row r="8" spans="2:45" ht="15" customHeight="1"/>
    <row r="9" spans="2:45"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165</v>
      </c>
      <c r="X9" s="460"/>
      <c r="Y9" s="460" t="s">
        <v>166</v>
      </c>
      <c r="Z9" s="460" t="s">
        <v>466</v>
      </c>
      <c r="AA9" s="531" t="s">
        <v>467</v>
      </c>
    </row>
    <row r="10" spans="2:45"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60"/>
      <c r="Z10" s="460"/>
      <c r="AA10" s="461"/>
    </row>
    <row r="11" spans="2:45"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21" t="s">
        <v>174</v>
      </c>
      <c r="X11" s="21" t="s">
        <v>175</v>
      </c>
      <c r="Y11" s="460"/>
      <c r="Z11" s="460"/>
      <c r="AA11" s="459"/>
    </row>
    <row r="12" spans="2:45" s="119" customFormat="1" ht="33" customHeight="1">
      <c r="E12" s="45" t="s">
        <v>545</v>
      </c>
      <c r="F12" s="115" t="s">
        <v>232</v>
      </c>
      <c r="G12" s="24"/>
      <c r="H12" s="24"/>
      <c r="I12" s="24"/>
      <c r="J12" s="24"/>
      <c r="K12" s="24"/>
      <c r="L12" s="24"/>
      <c r="M12" s="24"/>
      <c r="N12" s="24"/>
      <c r="O12" s="24"/>
      <c r="P12" s="24"/>
      <c r="Q12" s="24"/>
      <c r="R12" s="24"/>
      <c r="S12" s="24"/>
      <c r="T12" s="24"/>
      <c r="U12" s="24"/>
      <c r="V12" s="24"/>
      <c r="W12" s="24"/>
      <c r="X12" s="24"/>
      <c r="Y12" s="24"/>
      <c r="Z12" s="24"/>
      <c r="AA12" s="40"/>
    </row>
    <row r="13" spans="2:45" s="20" customFormat="1" ht="18.75" hidden="1" customHeight="1">
      <c r="E13" s="2"/>
      <c r="F13" s="11"/>
      <c r="G13" s="26"/>
      <c r="H13" s="3"/>
      <c r="I13" s="32"/>
      <c r="J13" s="32"/>
      <c r="K13" s="53" t="str">
        <f>+IFERROR(IF(COUNT(H13:J13),ROUND(SUM(H13:J13),0),""),"")</f>
        <v/>
      </c>
      <c r="L13" s="34" t="str">
        <f>+IFERROR(IF(COUNT(K13),ROUND(K13/'Shareholding Pattern'!$L$78*100,2),""),0)</f>
        <v/>
      </c>
      <c r="M13" s="35" t="str">
        <f>IF(H13="","",H13)</f>
        <v/>
      </c>
      <c r="N13" s="36"/>
      <c r="O13" s="37" t="str">
        <f>+IFERROR(IF(COUNT(M13:N13),ROUND(SUM(M13,N13),2),""),"")</f>
        <v/>
      </c>
      <c r="P13" s="34" t="str">
        <f>+IFERROR(IF(COUNT(O13),ROUND(O13/('Shareholding Pattern'!$P$79)*100,2),""),0)</f>
        <v/>
      </c>
      <c r="Q13" s="32"/>
      <c r="R13" s="32"/>
      <c r="S13" s="33" t="str">
        <f>+IFERROR(IF(COUNT(Q13:R13),ROUND(SUM(Q13:R13),0),""),"")</f>
        <v/>
      </c>
      <c r="T13" s="34" t="str">
        <f>+IFERROR(IF(COUNT(K13,S13),ROUND(SUM(S13,K13)/SUM('Shareholding Pattern'!$L$78,'Shareholding Pattern'!$T$78)*100,2),""),0)</f>
        <v/>
      </c>
      <c r="U13" s="32"/>
      <c r="V13" s="34" t="str">
        <f>+IFERROR(IF(COUNT(U13),ROUND(SUM(U13)/SUM(K13)*100,2),""),0)</f>
        <v/>
      </c>
      <c r="W13" s="32"/>
      <c r="X13" s="34" t="str">
        <f>+IFERROR(IF(COUNT(W13),ROUND(SUM(W13)/SUM(K13)*100,2),""),0)</f>
        <v/>
      </c>
      <c r="Y13" s="3"/>
      <c r="Z13" s="42"/>
      <c r="AA13" s="111"/>
      <c r="AC13" s="20">
        <f>IF(SUM(H13:Y13)&gt;0,1,0)</f>
        <v>0</v>
      </c>
      <c r="AD13" s="20" t="str">
        <f>IF(COUNT(H15:$Y$15000)=0,"",SUM(AC1:AC65533))</f>
        <v/>
      </c>
    </row>
    <row r="14" spans="2:45" ht="24.75" customHeight="1">
      <c r="E14" s="17"/>
      <c r="F14" s="6"/>
      <c r="G14" s="6"/>
      <c r="H14" s="6"/>
      <c r="I14" s="6"/>
      <c r="J14" s="6"/>
      <c r="K14" s="6"/>
      <c r="L14" s="6"/>
      <c r="M14" s="6"/>
      <c r="N14" s="6"/>
      <c r="O14" s="6"/>
      <c r="P14" s="6"/>
      <c r="Q14" s="6"/>
      <c r="R14" s="6"/>
      <c r="S14" s="6"/>
      <c r="T14" s="6"/>
      <c r="U14" s="6"/>
      <c r="V14" s="6"/>
      <c r="W14" s="6"/>
      <c r="X14" s="6"/>
      <c r="Y14" s="6"/>
      <c r="Z14" s="6"/>
      <c r="AA14" s="43"/>
    </row>
    <row r="15" spans="2:45" ht="24.95" hidden="1" customHeight="1">
      <c r="E15" s="5"/>
      <c r="F15" s="13"/>
      <c r="G15" s="13"/>
      <c r="H15" s="13"/>
      <c r="I15" s="13"/>
      <c r="J15" s="13"/>
      <c r="K15" s="13"/>
      <c r="L15" s="13"/>
      <c r="M15" s="13"/>
      <c r="N15" s="13"/>
      <c r="O15" s="13"/>
      <c r="P15" s="13"/>
      <c r="Q15" s="13"/>
      <c r="R15" s="13"/>
      <c r="S15" s="13"/>
      <c r="T15" s="13"/>
      <c r="U15" s="13"/>
      <c r="V15" s="13"/>
      <c r="W15" s="13"/>
      <c r="X15" s="13"/>
      <c r="Y15" s="43"/>
    </row>
    <row r="16" spans="2:45" ht="20.100000000000001" customHeight="1">
      <c r="E16" s="93"/>
      <c r="F16" s="30" t="s">
        <v>479</v>
      </c>
      <c r="G16" s="30"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Pattern'!$L$78*100,2),""),0)</f>
        <v/>
      </c>
      <c r="M16" s="39" t="str">
        <f>+IFERROR(IF(COUNT(M14:M15),ROUND(SUM(M14:M15),0),""),"")</f>
        <v/>
      </c>
      <c r="N16" s="39" t="str">
        <f>+IFERROR(IF(COUNT(N14:N15),ROUND(SUM(N14:N15),0),""),"")</f>
        <v/>
      </c>
      <c r="O16" s="39" t="str">
        <f>+IFERROR(IF(COUNT(O14:O15),ROUND(SUM(O14:O15),0),""),"")</f>
        <v/>
      </c>
      <c r="P16" s="34" t="str">
        <f>+IFERROR(IF(COUNT(O16),ROUND(O16/('Shareholding Pattern'!$P$79)*100,2),""),0)</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Pattern'!$T$78)*100,2),""),0)</f>
        <v/>
      </c>
      <c r="U16" s="31" t="str">
        <f>+IFERROR(IF(COUNT(U14:U15),ROUND(SUM(U14:U15),0),""),"")</f>
        <v/>
      </c>
      <c r="V16" s="34" t="str">
        <f>+IFERROR(IF(COUNT(U16),ROUND(SUM(U16)/SUM(K16)*100,2),""),0)</f>
        <v/>
      </c>
      <c r="W16" s="31" t="str">
        <f>+IFERROR(IF(COUNT(W14:W15),ROUND(SUM(W14:W15),0),""),"")</f>
        <v/>
      </c>
      <c r="X16" s="34" t="str">
        <f>+IFERROR(IF(COUNT(W16),ROUND(SUM(W16)/SUM(K16)*100,2),""),0)</f>
        <v/>
      </c>
      <c r="Y16" s="31" t="str">
        <f>+IFERROR(IF(COUNT(Y14:Y15),ROUND(SUM(Y14:Y15),0),""),"")</f>
        <v/>
      </c>
    </row>
  </sheetData>
  <sheetProtection algorithmName="SHA-512" hashValue="GvqkOKupKU78y/oS3hBWZzauSL4jYFHI7Ikk6EAJ7gf0Fjw9MKQ6p91wwLiaguqFBeGBpriTwjdZDpOxIL89Zw==" saltValue="7bZ/55rM8Q75IqAGxgEzzw==" spinCount="100000" sheet="1" objects="1" scenarios="1"/>
  <mergeCells count="20">
    <mergeCell ref="Z9:Z11"/>
    <mergeCell ref="AA9:AA11"/>
    <mergeCell ref="U9:V10"/>
    <mergeCell ref="W9:X10"/>
    <mergeCell ref="Q9:Q11"/>
    <mergeCell ref="R9:R11"/>
    <mergeCell ref="S9:S11"/>
    <mergeCell ref="T9:T11"/>
    <mergeCell ref="Y9:Y11"/>
    <mergeCell ref="M9:P9"/>
    <mergeCell ref="M10:O10"/>
    <mergeCell ref="E9:E11"/>
    <mergeCell ref="F9:F11"/>
    <mergeCell ref="G9:G11"/>
    <mergeCell ref="H9:H11"/>
    <mergeCell ref="I9:I11"/>
    <mergeCell ref="J9:J11"/>
    <mergeCell ref="K9:K11"/>
    <mergeCell ref="L9:L11"/>
    <mergeCell ref="P10:P11"/>
  </mergeCells>
  <dataValidations count="6">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whole" operator="lessThanOrEqual" allowBlank="1" showInputMessage="1" showErrorMessage="1" sqref="Y13">
      <formula1>K13</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Click here to go back"/>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143</v>
      </c>
      <c r="X2" t="s">
        <v>144</v>
      </c>
      <c r="Y2" t="s">
        <v>145</v>
      </c>
      <c r="Z2" t="s">
        <v>466</v>
      </c>
      <c r="AA2" t="s">
        <v>467</v>
      </c>
      <c r="AR2" t="s">
        <v>468</v>
      </c>
      <c r="AS2" t="s">
        <v>469</v>
      </c>
    </row>
    <row r="3" spans="5:45" hidden="1"/>
    <row r="4" spans="5:45" hidden="1"/>
    <row r="5" spans="5:45" hidden="1"/>
    <row r="9" spans="5:45"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165</v>
      </c>
      <c r="X9" s="460"/>
      <c r="Y9" s="460" t="s">
        <v>166</v>
      </c>
      <c r="Z9" s="460" t="s">
        <v>466</v>
      </c>
      <c r="AA9" s="531" t="s">
        <v>467</v>
      </c>
    </row>
    <row r="10" spans="5:45"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60"/>
      <c r="Z10" s="460"/>
      <c r="AA10" s="461"/>
    </row>
    <row r="11" spans="5:45"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21" t="s">
        <v>174</v>
      </c>
      <c r="X11" s="21" t="s">
        <v>175</v>
      </c>
      <c r="Y11" s="460"/>
      <c r="Z11" s="460"/>
      <c r="AA11" s="459"/>
    </row>
    <row r="12" spans="5:45" ht="21" customHeight="1">
      <c r="E12" s="45" t="s">
        <v>545</v>
      </c>
      <c r="F12" s="115" t="s">
        <v>229</v>
      </c>
      <c r="G12" s="24"/>
      <c r="H12" s="24"/>
      <c r="I12" s="24"/>
      <c r="J12" s="24"/>
      <c r="K12" s="24"/>
      <c r="L12" s="24"/>
      <c r="M12" s="24"/>
      <c r="N12" s="24"/>
      <c r="O12" s="24"/>
      <c r="P12" s="24"/>
      <c r="Q12" s="24"/>
      <c r="R12" s="24"/>
      <c r="S12" s="24"/>
      <c r="T12" s="24"/>
      <c r="U12" s="24"/>
      <c r="V12" s="24"/>
      <c r="W12" s="24"/>
      <c r="X12" s="24"/>
      <c r="Y12" s="24"/>
      <c r="Z12" s="24"/>
      <c r="AA12" s="40"/>
    </row>
    <row r="13" spans="5:45" s="20" customFormat="1" ht="20.100000000000001" hidden="1" customHeight="1">
      <c r="E13" s="2"/>
      <c r="F13" s="11"/>
      <c r="G13" s="26"/>
      <c r="H13" s="3"/>
      <c r="I13" s="32"/>
      <c r="J13" s="32"/>
      <c r="K13" s="53" t="str">
        <f>+IFERROR(IF(COUNT(H13:J13),ROUND(SUM(H13:J13),0),""),"")</f>
        <v/>
      </c>
      <c r="L13" s="34" t="str">
        <f>+IFERROR(IF(COUNT(K13),ROUND(K13/'Shareholding Pattern'!$L$78*100,2),""),0)</f>
        <v/>
      </c>
      <c r="M13" s="35" t="str">
        <f>IF(H13="","",H13)</f>
        <v/>
      </c>
      <c r="N13" s="36"/>
      <c r="O13" s="37" t="str">
        <f>+IFERROR(IF(COUNT(M13:N13),ROUND(SUM(M13,N13),2),""),"")</f>
        <v/>
      </c>
      <c r="P13" s="34" t="str">
        <f>+IFERROR(IF(COUNT(O13),ROUND(O13/('Shareholding Pattern'!$P$79)*100,2),""),0)</f>
        <v/>
      </c>
      <c r="Q13" s="32"/>
      <c r="R13" s="32"/>
      <c r="S13" s="33" t="str">
        <f>+IFERROR(IF(COUNT(Q13:R13),ROUND(SUM(Q13:R13),0),""),"")</f>
        <v/>
      </c>
      <c r="T13" s="34" t="str">
        <f>+IFERROR(IF(COUNT(K13,S13),ROUND(SUM(S13,K13)/SUM('Shareholding Pattern'!$L$78,'Shareholding Pattern'!$T$78)*100,2),""),0)</f>
        <v/>
      </c>
      <c r="U13" s="32"/>
      <c r="V13" s="34" t="str">
        <f>+IFERROR(IF(COUNT(U13),ROUND(SUM(U13)/SUM(K13)*100,2),""),0)</f>
        <v/>
      </c>
      <c r="W13" s="32"/>
      <c r="X13" s="34" t="str">
        <f>+IFERROR(IF(COUNT(W13),ROUND(SUM(W13)/SUM(K13)*100,2),""),0)</f>
        <v/>
      </c>
      <c r="Y13" s="3"/>
      <c r="Z13" s="42"/>
      <c r="AA13" s="111"/>
      <c r="AC13" s="20">
        <f>IF(SUM(H13:I13)&gt;0,1,0)</f>
        <v>0</v>
      </c>
      <c r="AD13" s="20" t="str">
        <f>IF(COUNT(H15:$Y$15000)=0,"",SUM(AC1:AC65533))</f>
        <v/>
      </c>
    </row>
    <row r="14" spans="5:45" ht="24.75" customHeight="1">
      <c r="E14" s="17"/>
      <c r="F14" s="6"/>
      <c r="G14" s="6"/>
      <c r="H14" s="6"/>
      <c r="I14" s="6"/>
      <c r="J14" s="6"/>
      <c r="K14" s="6"/>
      <c r="L14" s="6"/>
      <c r="M14" s="6"/>
      <c r="N14" s="6"/>
      <c r="O14" s="6"/>
      <c r="P14" s="6"/>
      <c r="Q14" s="6"/>
      <c r="R14" s="6"/>
      <c r="S14" s="6"/>
      <c r="T14" s="6"/>
      <c r="U14" s="6"/>
      <c r="V14" s="6"/>
      <c r="W14" s="6"/>
      <c r="X14" s="6"/>
      <c r="Y14" s="6"/>
      <c r="Z14" s="6"/>
      <c r="AA14" s="43"/>
    </row>
    <row r="15" spans="5:45" ht="15.75" hidden="1" customHeight="1">
      <c r="E15" s="5"/>
      <c r="F15" s="13"/>
      <c r="G15" s="13"/>
      <c r="H15" s="13"/>
      <c r="I15" s="13"/>
      <c r="J15" s="13"/>
      <c r="K15" s="13"/>
      <c r="L15" s="13"/>
      <c r="M15" s="13"/>
      <c r="N15" s="13"/>
      <c r="O15" s="13"/>
      <c r="P15" s="13"/>
      <c r="Q15" s="13"/>
      <c r="R15" s="13"/>
      <c r="S15" s="13"/>
      <c r="T15" s="13"/>
      <c r="U15" s="13"/>
      <c r="V15" s="13"/>
      <c r="W15" s="13"/>
      <c r="X15" s="13"/>
      <c r="Y15" s="43"/>
    </row>
    <row r="16" spans="5:45" ht="20.100000000000001" customHeight="1">
      <c r="E16" s="93"/>
      <c r="F16" s="30" t="s">
        <v>479</v>
      </c>
      <c r="G16" s="30"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Pattern'!$L$78*100,2),""),0)</f>
        <v/>
      </c>
      <c r="M16" s="39" t="str">
        <f>+IFERROR(IF(COUNT(M14:M15),ROUND(SUM(M14:M15),0),""),"")</f>
        <v/>
      </c>
      <c r="N16" s="39" t="str">
        <f>+IFERROR(IF(COUNT(N14:N15),ROUND(SUM(N14:N15),0),""),"")</f>
        <v/>
      </c>
      <c r="O16" s="39" t="str">
        <f>+IFERROR(IF(COUNT(O14:O15),ROUND(SUM(O14:O15),0),""),"")</f>
        <v/>
      </c>
      <c r="P16" s="34" t="str">
        <f>+IFERROR(IF(COUNT(O16),ROUND(O16/('Shareholding Pattern'!$P$79)*100,2),""),0)</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Pattern'!$T$78)*100,2),""),0)</f>
        <v/>
      </c>
      <c r="U16" s="31" t="str">
        <f>+IFERROR(IF(COUNT(U14:U15),ROUND(SUM(U14:U15),0),""),"")</f>
        <v/>
      </c>
      <c r="V16" s="34" t="str">
        <f>+IFERROR(IF(COUNT(U16),ROUND(SUM(U16)/SUM(K16)*100,2),""),0)</f>
        <v/>
      </c>
      <c r="W16" s="31" t="str">
        <f>+IFERROR(IF(COUNT(W14:W15),ROUND(SUM(W14:W15),0),""),"")</f>
        <v/>
      </c>
      <c r="X16" s="34" t="str">
        <f>+IFERROR(IF(COUNT(W16),ROUND(SUM(W16)/SUM(K16)*100,2),""),0)</f>
        <v/>
      </c>
      <c r="Y16" s="31" t="str">
        <f>+IFERROR(IF(COUNT(Y14:Y15),ROUND(SUM(Y14:Y15),0),""),"")</f>
        <v/>
      </c>
    </row>
    <row r="23" spans="9:9">
      <c r="I23" t="s">
        <v>49</v>
      </c>
    </row>
  </sheetData>
  <sheetProtection algorithmName="SHA-512" hashValue="VVGXaYnkR0jeTr9g07idPc7dy/bXWq7gDHEuuUGOSnCfE6xBzj2gcfkTFSnzN9hq+qsd49z8qU01PF8VU8zGfA==" saltValue="vQ+S04MxWO5NSsRjf4StMg==" spinCount="100000" sheet="1" objects="1" scenarios="1"/>
  <mergeCells count="20">
    <mergeCell ref="Z9:Z11"/>
    <mergeCell ref="AA9:AA11"/>
    <mergeCell ref="U9:V10"/>
    <mergeCell ref="W9:X10"/>
    <mergeCell ref="Q9:Q11"/>
    <mergeCell ref="R9:R11"/>
    <mergeCell ref="S9:S11"/>
    <mergeCell ref="T9:T11"/>
    <mergeCell ref="Y9:Y11"/>
    <mergeCell ref="M9:P9"/>
    <mergeCell ref="M10:O10"/>
    <mergeCell ref="E9:E11"/>
    <mergeCell ref="F9:F11"/>
    <mergeCell ref="G9:G11"/>
    <mergeCell ref="H9:H11"/>
    <mergeCell ref="I9:I11"/>
    <mergeCell ref="J9:J11"/>
    <mergeCell ref="K9:K11"/>
    <mergeCell ref="L9:L11"/>
    <mergeCell ref="P10:P11"/>
  </mergeCells>
  <dataValidations count="6">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whole" operator="lessThanOrEqual" allowBlank="1" showInputMessage="1" showErrorMessage="1" sqref="Y13">
      <formula1>K13</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Click here to go back"/>
  </hyperlinks>
  <pageMargins left="0.7" right="0.7" top="0.75" bottom="0.75" header="0.3" footer="0.3"/>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143</v>
      </c>
      <c r="X2" t="s">
        <v>144</v>
      </c>
      <c r="Y2" t="s">
        <v>145</v>
      </c>
      <c r="Z2" t="s">
        <v>466</v>
      </c>
      <c r="AA2" t="s">
        <v>467</v>
      </c>
      <c r="AR2" t="s">
        <v>468</v>
      </c>
      <c r="AS2" t="s">
        <v>469</v>
      </c>
    </row>
    <row r="3" spans="5:45" hidden="1"/>
    <row r="4" spans="5:45" hidden="1"/>
    <row r="5" spans="5:45" hidden="1"/>
    <row r="7" spans="5:45" ht="15" customHeight="1">
      <c r="AR7" t="s">
        <v>524</v>
      </c>
    </row>
    <row r="8" spans="5:45" ht="15" customHeight="1">
      <c r="AR8" t="s">
        <v>526</v>
      </c>
    </row>
    <row r="9" spans="5:45"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165</v>
      </c>
      <c r="X9" s="460"/>
      <c r="Y9" s="460" t="s">
        <v>166</v>
      </c>
      <c r="Z9" s="460" t="s">
        <v>466</v>
      </c>
      <c r="AA9" s="531" t="s">
        <v>467</v>
      </c>
      <c r="AR9" t="s">
        <v>527</v>
      </c>
    </row>
    <row r="10" spans="5:45"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60"/>
      <c r="Z10" s="460"/>
      <c r="AA10" s="461"/>
      <c r="AR10" t="s">
        <v>528</v>
      </c>
    </row>
    <row r="11" spans="5:45"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21" t="s">
        <v>174</v>
      </c>
      <c r="X11" s="21" t="s">
        <v>175</v>
      </c>
      <c r="Y11" s="460"/>
      <c r="Z11" s="460"/>
      <c r="AA11" s="459"/>
      <c r="AR11" t="s">
        <v>546</v>
      </c>
    </row>
    <row r="12" spans="5:45" ht="21.75" customHeight="1">
      <c r="E12" s="45" t="s">
        <v>547</v>
      </c>
      <c r="F12" s="115" t="s">
        <v>234</v>
      </c>
      <c r="G12" s="24"/>
      <c r="H12" s="24"/>
      <c r="I12" s="24"/>
      <c r="J12" s="24"/>
      <c r="K12" s="24"/>
      <c r="L12" s="24"/>
      <c r="M12" s="24"/>
      <c r="N12" s="24"/>
      <c r="O12" s="24"/>
      <c r="P12" s="24"/>
      <c r="Q12" s="24"/>
      <c r="R12" s="24"/>
      <c r="S12" s="24"/>
      <c r="T12" s="24"/>
      <c r="U12" s="24"/>
      <c r="V12" s="24"/>
      <c r="W12" s="24"/>
      <c r="X12" s="24"/>
      <c r="Y12" s="24"/>
      <c r="Z12" s="24"/>
      <c r="AA12" s="40"/>
      <c r="AR12" t="s">
        <v>530</v>
      </c>
    </row>
    <row r="13" spans="5:45" s="20" customFormat="1" ht="20.100000000000001" hidden="1" customHeight="1">
      <c r="E13" s="2"/>
      <c r="F13" s="11"/>
      <c r="G13" s="26"/>
      <c r="H13" s="3"/>
      <c r="I13" s="32"/>
      <c r="J13" s="32"/>
      <c r="K13" s="53" t="str">
        <f>+IFERROR(IF(COUNT(H13:J13),ROUND(SUM(H13:J13),0),""),"")</f>
        <v/>
      </c>
      <c r="L13" s="34" t="str">
        <f>+IFERROR(IF(COUNT(K13),ROUND(K13/'Shareholding Pattern'!$L$78*100,2),""),0)</f>
        <v/>
      </c>
      <c r="M13" s="35" t="str">
        <f>IF(H13="","",H13)</f>
        <v/>
      </c>
      <c r="N13" s="36"/>
      <c r="O13" s="37" t="str">
        <f>+IFERROR(IF(COUNT(M13:N13),ROUND(SUM(M13,N13),2),""),"")</f>
        <v/>
      </c>
      <c r="P13" s="34" t="str">
        <f>+IFERROR(IF(COUNT(O13),ROUND(O13/('Shareholding Pattern'!$P$79)*100,2),""),0)</f>
        <v/>
      </c>
      <c r="Q13" s="32"/>
      <c r="R13" s="32"/>
      <c r="S13" s="33" t="str">
        <f>+IFERROR(IF(COUNT(Q13:R13),ROUND(SUM(Q13:R13),0),""),"")</f>
        <v/>
      </c>
      <c r="T13" s="34" t="str">
        <f>+IFERROR(IF(COUNT(K13,S13),ROUND(SUM(S13,K13)/SUM('Shareholding Pattern'!$L$78,'Shareholding Pattern'!$T$78)*100,2),""),0)</f>
        <v/>
      </c>
      <c r="U13" s="32"/>
      <c r="V13" s="34" t="str">
        <f>+IFERROR(IF(COUNT(U13),ROUND(SUM(U13)/SUM(K13)*100,2),""),0)</f>
        <v/>
      </c>
      <c r="W13" s="32"/>
      <c r="X13" s="34" t="str">
        <f>+IFERROR(IF(COUNT(W13),ROUND(SUM(W13)/SUM(K13)*100,2),""),0)</f>
        <v/>
      </c>
      <c r="Y13" s="3"/>
      <c r="Z13" s="42"/>
      <c r="AA13" s="111"/>
      <c r="AC13" s="20">
        <f>IF(SUM(H13:Y13)&gt;0,1,0)</f>
        <v>0</v>
      </c>
      <c r="AD13" s="20" t="str">
        <f>IF(COUNT(H15:$Y$15000)=0,"",SUM(AC1:AC65533))</f>
        <v/>
      </c>
      <c r="AR13" s="20" t="s">
        <v>531</v>
      </c>
    </row>
    <row r="14" spans="5:45" ht="24.75" customHeight="1">
      <c r="E14" s="17"/>
      <c r="F14" s="6"/>
      <c r="G14" s="6"/>
      <c r="H14" s="6"/>
      <c r="I14" s="6"/>
      <c r="J14" s="6"/>
      <c r="K14" s="6"/>
      <c r="L14" s="6"/>
      <c r="M14" s="6"/>
      <c r="N14" s="6"/>
      <c r="O14" s="6"/>
      <c r="P14" s="6"/>
      <c r="Q14" s="6"/>
      <c r="R14" s="6"/>
      <c r="S14" s="6"/>
      <c r="T14" s="6"/>
      <c r="U14" s="6"/>
      <c r="V14" s="6"/>
      <c r="W14" s="6"/>
      <c r="X14" s="6"/>
      <c r="Y14" s="6"/>
      <c r="Z14" s="6"/>
      <c r="AA14" s="43"/>
      <c r="AR14" t="s">
        <v>532</v>
      </c>
    </row>
    <row r="15" spans="5:45" ht="15.75" hidden="1" customHeight="1">
      <c r="E15" s="5"/>
      <c r="F15" s="13"/>
      <c r="G15" s="13"/>
      <c r="H15" s="6"/>
      <c r="I15" s="13"/>
      <c r="J15" s="13"/>
      <c r="K15" s="13"/>
      <c r="L15" s="13"/>
      <c r="M15" s="13"/>
      <c r="N15" s="13"/>
      <c r="O15" s="13"/>
      <c r="P15" s="13"/>
      <c r="Q15" s="13"/>
      <c r="R15" s="13"/>
      <c r="S15" s="13"/>
      <c r="T15" s="13"/>
      <c r="U15" s="13"/>
      <c r="V15" s="13"/>
      <c r="W15" s="13"/>
      <c r="X15" s="13"/>
      <c r="Y15" s="43"/>
    </row>
    <row r="16" spans="5:45" ht="20.100000000000001" customHeight="1">
      <c r="E16" s="99"/>
      <c r="F16" s="118" t="s">
        <v>479</v>
      </c>
      <c r="G16" s="118" t="s">
        <v>173</v>
      </c>
      <c r="H16" s="116" t="str">
        <f>+IFERROR(IF(COUNT(H14:H15),ROUND(SUM(H14:H15),0),""),"")</f>
        <v/>
      </c>
      <c r="I16" s="116" t="str">
        <f>+IFERROR(IF(COUNT(I14:I15),ROUND(SUM(I14:I15),0),""),"")</f>
        <v/>
      </c>
      <c r="J16" s="116" t="str">
        <f>+IFERROR(IF(COUNT(J14:J15),ROUND(SUM(J14:J15),0),""),"")</f>
        <v/>
      </c>
      <c r="K16" s="116" t="str">
        <f>+IFERROR(IF(COUNT(K14:K15),ROUND(SUM(K14:K15),0),""),"")</f>
        <v/>
      </c>
      <c r="L16" s="34" t="str">
        <f>+IFERROR(IF(COUNT(K16),ROUND(K16/'Shareholding Pattern'!$L$78*100,2),""),0)</f>
        <v/>
      </c>
      <c r="M16" s="117" t="str">
        <f>+IFERROR(IF(COUNT(M14:M15),ROUND(SUM(M14:M15),0),""),"")</f>
        <v/>
      </c>
      <c r="N16" s="117" t="str">
        <f>+IFERROR(IF(COUNT(N14:N15),ROUND(SUM(N14:N15),0),""),"")</f>
        <v/>
      </c>
      <c r="O16" s="117" t="str">
        <f>+IFERROR(IF(COUNT(O14:O15),ROUND(SUM(O14:O15),0),""),"")</f>
        <v/>
      </c>
      <c r="P16" s="34" t="str">
        <f>+IFERROR(IF(COUNT(O16),ROUND(O16/('Shareholding Pattern'!$P$79)*100,2),""),0)</f>
        <v/>
      </c>
      <c r="Q16" s="116" t="str">
        <f>+IFERROR(IF(COUNT(Q14:Q15),ROUND(SUM(Q14:Q15),0),""),"")</f>
        <v/>
      </c>
      <c r="R16" s="116" t="str">
        <f>+IFERROR(IF(COUNT(R14:R15),ROUND(SUM(R14:R15),0),""),"")</f>
        <v/>
      </c>
      <c r="S16" s="116" t="str">
        <f>+IFERROR(IF(COUNT(S14:S15),ROUND(SUM(S14:S15),0),""),"")</f>
        <v/>
      </c>
      <c r="T16" s="34" t="str">
        <f>+IFERROR(IF(COUNT(K16,S16),ROUND(SUM(S16,K16)/SUM('Shareholding Pattern'!$L$78,'Shareholding Pattern'!$T$78)*100,2),""),0)</f>
        <v/>
      </c>
      <c r="U16" s="116" t="str">
        <f>+IFERROR(IF(COUNT(U14:U15),ROUND(SUM(U14:U15),0),""),"")</f>
        <v/>
      </c>
      <c r="V16" s="34" t="str">
        <f>+IFERROR(IF(COUNT(U16),ROUND(SUM(U16)/SUM(K16)*100,2),""),0)</f>
        <v/>
      </c>
      <c r="W16" s="116" t="str">
        <f>+IFERROR(IF(COUNT(W14:W15),ROUND(SUM(W14:W15),0),""),"")</f>
        <v/>
      </c>
      <c r="X16" s="34" t="str">
        <f>+IFERROR(IF(COUNT(W16),ROUND(SUM(W16)/SUM(K16)*100,2),""),0)</f>
        <v/>
      </c>
      <c r="Y16" s="116" t="str">
        <f>+IFERROR(IF(COUNT(Y14:Y15),ROUND(SUM(Y14:Y15),0),""),"")</f>
        <v/>
      </c>
    </row>
  </sheetData>
  <sheetProtection algorithmName="SHA-512" hashValue="faSRdE3LGTt/oswDGoGs/Zo5f8iNfY6V/cXhitLb2GeB1t95SiEj3TqHG5L/3GbZesRG5OSbtXBNQa1mytzOjA==" saltValue="1ITP+pBBIoHGFvtKxqlqBA==" spinCount="100000" sheet="1" objects="1" scenarios="1"/>
  <mergeCells count="20">
    <mergeCell ref="Z9:Z11"/>
    <mergeCell ref="AA9:AA11"/>
    <mergeCell ref="U9:V10"/>
    <mergeCell ref="W9:X10"/>
    <mergeCell ref="Q9:Q11"/>
    <mergeCell ref="R9:R11"/>
    <mergeCell ref="S9:S11"/>
    <mergeCell ref="T9:T11"/>
    <mergeCell ref="Y9:Y11"/>
    <mergeCell ref="M9:P9"/>
    <mergeCell ref="M10:O10"/>
    <mergeCell ref="E9:E11"/>
    <mergeCell ref="F9:F11"/>
    <mergeCell ref="G9:G11"/>
    <mergeCell ref="H9:H11"/>
    <mergeCell ref="I9:I11"/>
    <mergeCell ref="J9:J11"/>
    <mergeCell ref="K9:K11"/>
    <mergeCell ref="L9:L11"/>
    <mergeCell ref="P10:P11"/>
  </mergeCells>
  <dataValidations count="6">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whole" operator="lessThanOrEqual" allowBlank="1" showInputMessage="1" showErrorMessage="1" sqref="Y13">
      <formula1>K13</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Click here to go back"/>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143</v>
      </c>
      <c r="X2" t="s">
        <v>144</v>
      </c>
      <c r="Y2" t="s">
        <v>145</v>
      </c>
      <c r="Z2" t="s">
        <v>466</v>
      </c>
      <c r="AA2" t="s">
        <v>467</v>
      </c>
      <c r="AR2" t="s">
        <v>468</v>
      </c>
      <c r="AS2" t="s">
        <v>469</v>
      </c>
    </row>
    <row r="3" spans="5:45" hidden="1"/>
    <row r="4" spans="5:45" hidden="1"/>
    <row r="5" spans="5:45" hidden="1"/>
    <row r="7" spans="5:45" ht="15" customHeight="1">
      <c r="AR7" t="s">
        <v>524</v>
      </c>
    </row>
    <row r="8" spans="5:45" ht="15" customHeight="1">
      <c r="AR8" t="s">
        <v>526</v>
      </c>
    </row>
    <row r="9" spans="5:45"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165</v>
      </c>
      <c r="X9" s="460"/>
      <c r="Y9" s="460" t="s">
        <v>166</v>
      </c>
      <c r="Z9" s="460" t="s">
        <v>466</v>
      </c>
      <c r="AA9" s="531" t="s">
        <v>467</v>
      </c>
      <c r="AR9" t="s">
        <v>527</v>
      </c>
    </row>
    <row r="10" spans="5:45"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60"/>
      <c r="Z10" s="460"/>
      <c r="AA10" s="461"/>
      <c r="AR10" t="s">
        <v>528</v>
      </c>
    </row>
    <row r="11" spans="5:45"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21" t="s">
        <v>174</v>
      </c>
      <c r="X11" s="21" t="s">
        <v>175</v>
      </c>
      <c r="Y11" s="460"/>
      <c r="Z11" s="460"/>
      <c r="AA11" s="459"/>
      <c r="AR11" t="s">
        <v>546</v>
      </c>
    </row>
    <row r="12" spans="5:45" ht="21.75" customHeight="1">
      <c r="E12" s="45" t="s">
        <v>548</v>
      </c>
      <c r="F12" s="115" t="s">
        <v>245</v>
      </c>
      <c r="G12" s="24"/>
      <c r="H12" s="24"/>
      <c r="I12" s="24"/>
      <c r="J12" s="24"/>
      <c r="K12" s="24"/>
      <c r="L12" s="24"/>
      <c r="M12" s="24"/>
      <c r="N12" s="24"/>
      <c r="O12" s="24"/>
      <c r="P12" s="24"/>
      <c r="Q12" s="24"/>
      <c r="R12" s="24"/>
      <c r="S12" s="24"/>
      <c r="T12" s="24"/>
      <c r="U12" s="24"/>
      <c r="V12" s="24"/>
      <c r="W12" s="24"/>
      <c r="X12" s="24"/>
      <c r="Y12" s="24"/>
      <c r="Z12" s="24"/>
      <c r="AA12" s="40"/>
      <c r="AR12" t="s">
        <v>530</v>
      </c>
    </row>
    <row r="13" spans="5:45" s="20" customFormat="1" ht="20.100000000000001" hidden="1" customHeight="1">
      <c r="E13" s="2"/>
      <c r="F13" s="11"/>
      <c r="G13" s="26"/>
      <c r="H13" s="3"/>
      <c r="I13" s="32"/>
      <c r="J13" s="32"/>
      <c r="K13" s="53" t="str">
        <f>+IFERROR(IF(COUNT(H13:J13),ROUND(SUM(H13:J13),0),""),"")</f>
        <v/>
      </c>
      <c r="L13" s="34" t="str">
        <f>+IFERROR(IF(COUNT(K13),ROUND(K13/'Shareholding Pattern'!$L$78*100,2),""),0)</f>
        <v/>
      </c>
      <c r="M13" s="35" t="str">
        <f>IF(H13="","",H13)</f>
        <v/>
      </c>
      <c r="N13" s="36"/>
      <c r="O13" s="37" t="str">
        <f>+IFERROR(IF(COUNT(M13:N13),ROUND(SUM(M13,N13),2),""),"")</f>
        <v/>
      </c>
      <c r="P13" s="34" t="str">
        <f>+IFERROR(IF(COUNT(O13),ROUND(O13/('Shareholding Pattern'!$P$79)*100,2),""),0)</f>
        <v/>
      </c>
      <c r="Q13" s="32"/>
      <c r="R13" s="32"/>
      <c r="S13" s="33" t="str">
        <f>+IFERROR(IF(COUNT(Q13:R13),ROUND(SUM(Q13:R13),0),""),"")</f>
        <v/>
      </c>
      <c r="T13" s="34" t="str">
        <f>+IFERROR(IF(COUNT(K13,S13),ROUND(SUM(S13,K13)/SUM('Shareholding Pattern'!$L$78,'Shareholding Pattern'!$T$78)*100,2),""),0)</f>
        <v/>
      </c>
      <c r="U13" s="32"/>
      <c r="V13" s="34" t="str">
        <f>+IFERROR(IF(COUNT(U13),ROUND(SUM(U13)/SUM(K13)*100,2),""),0)</f>
        <v/>
      </c>
      <c r="W13" s="32"/>
      <c r="X13" s="34" t="str">
        <f>+IFERROR(IF(COUNT(W13),ROUND(SUM(W13)/SUM(K13)*100,2),""),0)</f>
        <v/>
      </c>
      <c r="Y13" s="3"/>
      <c r="Z13" s="42"/>
      <c r="AA13" s="111"/>
      <c r="AC13" s="20">
        <f>IF(SUM(H13:Y13)&gt;0,1,0)</f>
        <v>0</v>
      </c>
      <c r="AD13" s="20" t="str">
        <f>IF(COUNT(H15:$Y$15000)=0,"",SUM(AC1:AC65533))</f>
        <v/>
      </c>
      <c r="AR13" s="20" t="s">
        <v>531</v>
      </c>
    </row>
    <row r="14" spans="5:45" ht="24.95" customHeight="1">
      <c r="E14" s="17"/>
      <c r="F14" s="6"/>
      <c r="G14" s="6"/>
      <c r="H14" s="6"/>
      <c r="I14" s="6"/>
      <c r="J14" s="6"/>
      <c r="K14" s="6"/>
      <c r="L14" s="6"/>
      <c r="M14" s="6"/>
      <c r="N14" s="6"/>
      <c r="O14" s="6"/>
      <c r="P14" s="6"/>
      <c r="Q14" s="6"/>
      <c r="R14" s="6"/>
      <c r="S14" s="6"/>
      <c r="T14" s="6"/>
      <c r="U14" s="6"/>
      <c r="V14" s="6"/>
      <c r="W14" s="6"/>
      <c r="X14" s="6"/>
      <c r="Y14" s="6"/>
      <c r="Z14" s="6"/>
      <c r="AA14" s="43"/>
      <c r="AR14" t="s">
        <v>532</v>
      </c>
    </row>
    <row r="15" spans="5:45" ht="24.95" hidden="1" customHeight="1">
      <c r="E15" s="5"/>
      <c r="F15" s="13"/>
      <c r="G15" s="13"/>
      <c r="H15" s="13"/>
      <c r="I15" s="13"/>
      <c r="J15" s="13"/>
      <c r="K15" s="13"/>
      <c r="L15" s="13"/>
      <c r="M15" s="13"/>
      <c r="N15" s="13"/>
      <c r="O15" s="13"/>
      <c r="P15" s="13"/>
      <c r="Q15" s="13"/>
      <c r="R15" s="13"/>
      <c r="S15" s="13"/>
      <c r="T15" s="13"/>
      <c r="U15" s="13"/>
      <c r="V15" s="13"/>
      <c r="W15" s="13"/>
      <c r="X15" s="13"/>
      <c r="Y15" s="43"/>
    </row>
    <row r="16" spans="5:45" ht="20.100000000000001" customHeight="1">
      <c r="E16" s="99"/>
      <c r="F16" s="52" t="s">
        <v>549</v>
      </c>
      <c r="G16" s="52" t="s">
        <v>173</v>
      </c>
      <c r="H16" s="116" t="str">
        <f>+IFERROR(IF(COUNT(H14:H15),ROUND(SUM(H14:H15),0),""),"")</f>
        <v/>
      </c>
      <c r="I16" s="116" t="str">
        <f>+IFERROR(IF(COUNT(I14:I15),ROUND(SUM(I14:I15),0),""),"")</f>
        <v/>
      </c>
      <c r="J16" s="116" t="str">
        <f>+IFERROR(IF(COUNT(J14:J15),ROUND(SUM(J14:J15),0),""),"")</f>
        <v/>
      </c>
      <c r="K16" s="116" t="str">
        <f>+IFERROR(IF(COUNT(K14:K15),ROUND(SUM(K14:K15),0),""),"")</f>
        <v/>
      </c>
      <c r="L16" s="34" t="str">
        <f>+IFERROR(IF(COUNT(K16),ROUND(K16/'Shareholding Pattern'!$L$78*100,2),""),0)</f>
        <v/>
      </c>
      <c r="M16" s="117" t="str">
        <f>+IFERROR(IF(COUNT(M14:M15),ROUND(SUM(M14:M15),0),""),"")</f>
        <v/>
      </c>
      <c r="N16" s="117" t="str">
        <f>+IFERROR(IF(COUNT(N14:N15),ROUND(SUM(N14:N15),0),""),"")</f>
        <v/>
      </c>
      <c r="O16" s="117" t="str">
        <f>+IFERROR(IF(COUNT(O14:O15),ROUND(SUM(O14:O15),0),""),"")</f>
        <v/>
      </c>
      <c r="P16" s="34" t="str">
        <f>+IFERROR(IF(COUNT(O16),ROUND(O16/('Shareholding Pattern'!$P$79)*100,2),""),0)</f>
        <v/>
      </c>
      <c r="Q16" s="116" t="str">
        <f>+IFERROR(IF(COUNT(Q14:Q15),ROUND(SUM(Q14:Q15),0),""),"")</f>
        <v/>
      </c>
      <c r="R16" s="116" t="str">
        <f>+IFERROR(IF(COUNT(R14:R15),ROUND(SUM(R14:R15),0),""),"")</f>
        <v/>
      </c>
      <c r="S16" s="116" t="str">
        <f>+IFERROR(IF(COUNT(S14:S15),ROUND(SUM(S14:S15),0),""),"")</f>
        <v/>
      </c>
      <c r="T16" s="34" t="str">
        <f>+IFERROR(IF(COUNT(K16,S16),ROUND(SUM(S16,K16)/SUM('Shareholding Pattern'!$L$78,'Shareholding Pattern'!$T$78)*100,2),""),0)</f>
        <v/>
      </c>
      <c r="U16" s="116" t="str">
        <f>+IFERROR(IF(COUNT(U14:U15),ROUND(SUM(U14:U15),0),""),"")</f>
        <v/>
      </c>
      <c r="V16" s="34" t="str">
        <f>+IFERROR(IF(COUNT(U16),ROUND(SUM(U16)/SUM(K16)*100,2),""),0)</f>
        <v/>
      </c>
      <c r="W16" s="116" t="str">
        <f>+IFERROR(IF(COUNT(W14:W15),ROUND(SUM(W14:W15),0),""),"")</f>
        <v/>
      </c>
      <c r="X16" s="34" t="str">
        <f>+IFERROR(IF(COUNT(W16),ROUND(SUM(W16)/SUM(K16)*100,2),""),0)</f>
        <v/>
      </c>
      <c r="Y16" s="116" t="str">
        <f>+IFERROR(IF(COUNT(Y14:Y15),ROUND(SUM(Y14:Y15),0),""),"")</f>
        <v/>
      </c>
    </row>
  </sheetData>
  <sheetProtection algorithmName="SHA-512" hashValue="qmSCRkpmj85mO94gbaQY+AInsQ8CdJDmNCnsdo5ZGb7prDbKIJ33D85y2fWOpTSHQ65xnhts9WXGMFP27ctBqg==" saltValue="Bnn7TSyrajEF6GEj4QFlHA==" spinCount="100000" sheet="1" objects="1" scenarios="1"/>
  <mergeCells count="20">
    <mergeCell ref="Z9:Z11"/>
    <mergeCell ref="AA9:AA11"/>
    <mergeCell ref="U9:V10"/>
    <mergeCell ref="W9:X10"/>
    <mergeCell ref="Q9:Q11"/>
    <mergeCell ref="R9:R11"/>
    <mergeCell ref="S9:S11"/>
    <mergeCell ref="T9:T11"/>
    <mergeCell ref="Y9:Y11"/>
    <mergeCell ref="M9:P9"/>
    <mergeCell ref="M10:O10"/>
    <mergeCell ref="E9:E11"/>
    <mergeCell ref="F9:F11"/>
    <mergeCell ref="G9:G11"/>
    <mergeCell ref="H9:H11"/>
    <mergeCell ref="I9:I11"/>
    <mergeCell ref="J9:J11"/>
    <mergeCell ref="K9:K11"/>
    <mergeCell ref="L9:L11"/>
    <mergeCell ref="P10:P11"/>
  </mergeCells>
  <dataValidations count="6">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whole" operator="lessThanOrEqual" allowBlank="1" showInputMessage="1" showErrorMessage="1" sqref="Y13">
      <formula1>K13</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Click here to go back "/>
  </hyperlinks>
  <pageMargins left="0.7" right="0.7" top="0.75" bottom="0.75" header="0.3" footer="0.3"/>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107" customWidth="1"/>
    <col min="30" max="30" width="3.85546875" style="107" customWidth="1"/>
    <col min="31" max="16383" width="4" hidden="1"/>
    <col min="16384" max="16384" width="3.7109375" hidden="1"/>
  </cols>
  <sheetData>
    <row r="1" spans="4:53" hidden="1">
      <c r="I1">
        <v>0</v>
      </c>
      <c r="AC1"/>
      <c r="AD1"/>
    </row>
    <row r="2" spans="4:53" hidden="1">
      <c r="E2" t="s">
        <v>550</v>
      </c>
      <c r="F2" t="s">
        <v>535</v>
      </c>
      <c r="G2" t="s">
        <v>464</v>
      </c>
      <c r="H2" t="s">
        <v>465</v>
      </c>
      <c r="I2" t="s">
        <v>128</v>
      </c>
      <c r="J2" t="s">
        <v>129</v>
      </c>
      <c r="K2" t="s">
        <v>130</v>
      </c>
      <c r="L2" t="s">
        <v>131</v>
      </c>
      <c r="M2" t="s">
        <v>132</v>
      </c>
      <c r="N2" t="s">
        <v>133</v>
      </c>
      <c r="O2" t="s">
        <v>134</v>
      </c>
      <c r="P2" t="s">
        <v>135</v>
      </c>
      <c r="Q2" t="s">
        <v>136</v>
      </c>
      <c r="R2" t="s">
        <v>137</v>
      </c>
      <c r="S2" t="s">
        <v>138</v>
      </c>
      <c r="T2" t="s">
        <v>139</v>
      </c>
      <c r="U2" t="s">
        <v>188</v>
      </c>
      <c r="V2" t="s">
        <v>140</v>
      </c>
      <c r="W2" t="s">
        <v>141</v>
      </c>
      <c r="X2" t="s">
        <v>142</v>
      </c>
      <c r="Y2" t="s">
        <v>143</v>
      </c>
      <c r="Z2" t="s">
        <v>144</v>
      </c>
      <c r="AA2" t="s">
        <v>145</v>
      </c>
      <c r="AB2" t="s">
        <v>466</v>
      </c>
      <c r="AC2" t="s">
        <v>467</v>
      </c>
      <c r="AD2"/>
      <c r="AR2" t="s">
        <v>468</v>
      </c>
      <c r="AS2" t="s">
        <v>469</v>
      </c>
    </row>
    <row r="3" spans="4:53" hidden="1">
      <c r="AC3"/>
      <c r="AD3"/>
      <c r="AR3" t="s">
        <v>426</v>
      </c>
      <c r="AS3" t="s">
        <v>551</v>
      </c>
      <c r="AT3" t="s">
        <v>552</v>
      </c>
      <c r="AU3" t="s">
        <v>553</v>
      </c>
      <c r="AV3" t="s">
        <v>538</v>
      </c>
      <c r="AW3" t="s">
        <v>554</v>
      </c>
      <c r="AX3" t="s">
        <v>532</v>
      </c>
      <c r="AY3" t="s">
        <v>526</v>
      </c>
      <c r="AZ3" t="s">
        <v>555</v>
      </c>
      <c r="BA3" t="s">
        <v>556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31" t="s">
        <v>470</v>
      </c>
      <c r="E9" s="460" t="s">
        <v>539</v>
      </c>
      <c r="F9" s="460"/>
      <c r="G9" s="531" t="s">
        <v>471</v>
      </c>
      <c r="H9" s="460" t="s">
        <v>472</v>
      </c>
      <c r="I9" s="460" t="s">
        <v>540</v>
      </c>
      <c r="J9" s="460" t="s">
        <v>154</v>
      </c>
      <c r="K9" s="460" t="s">
        <v>155</v>
      </c>
      <c r="L9" s="460" t="s">
        <v>156</v>
      </c>
      <c r="M9" s="460" t="s">
        <v>157</v>
      </c>
      <c r="N9" s="460" t="s">
        <v>158</v>
      </c>
      <c r="O9" s="460" t="s">
        <v>191</v>
      </c>
      <c r="P9" s="460"/>
      <c r="Q9" s="460"/>
      <c r="R9" s="460"/>
      <c r="S9" s="460" t="s">
        <v>160</v>
      </c>
      <c r="T9" s="531" t="s">
        <v>161</v>
      </c>
      <c r="U9" s="531" t="s">
        <v>162</v>
      </c>
      <c r="V9" s="460" t="s">
        <v>522</v>
      </c>
      <c r="W9" s="460" t="s">
        <v>164</v>
      </c>
      <c r="X9" s="460"/>
      <c r="Y9" s="460" t="s">
        <v>165</v>
      </c>
      <c r="Z9" s="460"/>
      <c r="AA9" s="460" t="s">
        <v>166</v>
      </c>
      <c r="AB9" s="460" t="s">
        <v>466</v>
      </c>
      <c r="AC9" s="531" t="s">
        <v>467</v>
      </c>
      <c r="AD9"/>
      <c r="AV9" t="s">
        <v>539</v>
      </c>
    </row>
    <row r="10" spans="4:53" ht="31.5" customHeight="1">
      <c r="D10" s="461"/>
      <c r="E10" s="460"/>
      <c r="F10" s="460"/>
      <c r="G10" s="461"/>
      <c r="H10" s="460"/>
      <c r="I10" s="460"/>
      <c r="J10" s="460"/>
      <c r="K10" s="460"/>
      <c r="L10" s="460"/>
      <c r="M10" s="460"/>
      <c r="N10" s="460"/>
      <c r="O10" s="460" t="s">
        <v>192</v>
      </c>
      <c r="P10" s="460"/>
      <c r="Q10" s="460"/>
      <c r="R10" s="460" t="s">
        <v>193</v>
      </c>
      <c r="S10" s="460"/>
      <c r="T10" s="461"/>
      <c r="U10" s="461"/>
      <c r="V10" s="460"/>
      <c r="W10" s="460"/>
      <c r="X10" s="460"/>
      <c r="Y10" s="460"/>
      <c r="Z10" s="460"/>
      <c r="AA10" s="460"/>
      <c r="AB10" s="460"/>
      <c r="AC10" s="461"/>
      <c r="AD10"/>
      <c r="AV10" t="s">
        <v>541</v>
      </c>
    </row>
    <row r="11" spans="4:53" ht="78.75" customHeight="1">
      <c r="D11" s="459"/>
      <c r="E11" s="460"/>
      <c r="F11" s="460"/>
      <c r="G11" s="459"/>
      <c r="H11" s="460"/>
      <c r="I11" s="460"/>
      <c r="J11" s="460"/>
      <c r="K11" s="460"/>
      <c r="L11" s="460"/>
      <c r="M11" s="460"/>
      <c r="N11" s="460"/>
      <c r="O11" s="21" t="s">
        <v>171</v>
      </c>
      <c r="P11" s="21" t="s">
        <v>172</v>
      </c>
      <c r="Q11" s="21" t="s">
        <v>173</v>
      </c>
      <c r="R11" s="460"/>
      <c r="S11" s="460"/>
      <c r="T11" s="459"/>
      <c r="U11" s="459"/>
      <c r="V11" s="460"/>
      <c r="W11" s="21" t="s">
        <v>174</v>
      </c>
      <c r="X11" s="21" t="s">
        <v>175</v>
      </c>
      <c r="Y11" s="21" t="s">
        <v>174</v>
      </c>
      <c r="Z11" s="21" t="s">
        <v>175</v>
      </c>
      <c r="AA11" s="460"/>
      <c r="AB11" s="460"/>
      <c r="AC11" s="459"/>
      <c r="AD11"/>
    </row>
    <row r="12" spans="4:53" ht="30" customHeight="1">
      <c r="D12" s="45" t="s">
        <v>548</v>
      </c>
      <c r="E12" s="79" t="s">
        <v>217</v>
      </c>
      <c r="F12" s="80"/>
      <c r="G12" s="24"/>
      <c r="H12" s="24"/>
      <c r="I12" s="24"/>
      <c r="J12" s="24"/>
      <c r="K12" s="24"/>
      <c r="L12" s="24"/>
      <c r="M12" s="24"/>
      <c r="N12" s="24"/>
      <c r="O12" s="24"/>
      <c r="P12" s="24"/>
      <c r="Q12" s="24"/>
      <c r="R12" s="24"/>
      <c r="S12" s="24"/>
      <c r="T12" s="24"/>
      <c r="U12" s="24"/>
      <c r="V12" s="24"/>
      <c r="W12" s="24"/>
      <c r="X12" s="24"/>
      <c r="Y12" s="24"/>
      <c r="Z12" s="24"/>
      <c r="AA12" s="24"/>
      <c r="AB12" s="24"/>
      <c r="AC12" s="40"/>
      <c r="AD12"/>
    </row>
    <row r="13" spans="4:53" s="20" customFormat="1" ht="20.100000000000001" hidden="1" customHeight="1">
      <c r="D13" s="2"/>
      <c r="E13" s="25"/>
      <c r="F13" s="25"/>
      <c r="G13" s="25"/>
      <c r="H13" s="26"/>
      <c r="I13" s="3"/>
      <c r="J13" s="3"/>
      <c r="K13" s="32"/>
      <c r="L13" s="32"/>
      <c r="M13" s="84" t="str">
        <f>+IFERROR(IF(COUNT(J13:L13),ROUND(SUM(J13:L13),0),""),"")</f>
        <v/>
      </c>
      <c r="N13" s="41" t="str">
        <f>+IFERROR(IF(COUNT(M13),ROUND(M13/'Shareholding Pattern'!$L$78*100,2),""),0)</f>
        <v/>
      </c>
      <c r="O13" s="35" t="str">
        <f>IF(J13="","",J13)</f>
        <v/>
      </c>
      <c r="P13" s="36"/>
      <c r="Q13" s="37" t="str">
        <f>+IFERROR(IF(COUNT(O13:P13),ROUND(SUM(O13,P13),0),""),"")</f>
        <v/>
      </c>
      <c r="R13" s="34" t="str">
        <f>+IFERROR(IF(COUNT(Q13),ROUND(Q13/('Shareholding Pattern'!$P$79)*100,2),""),0)</f>
        <v/>
      </c>
      <c r="S13" s="32"/>
      <c r="T13" s="32"/>
      <c r="U13" s="33" t="str">
        <f>+IFERROR(IF(COUNT(S13:T13),ROUND(SUM(S13:T13),0),""),"")</f>
        <v/>
      </c>
      <c r="V13" s="34" t="str">
        <f>+IFERROR(IF(COUNT(M13,U13),ROUND(SUM(U13,M13)/SUM('Shareholding Pattern'!$L$78,'Shareholding Pattern'!$T$78)*100,2),""),0)</f>
        <v/>
      </c>
      <c r="W13" s="32"/>
      <c r="X13" s="34" t="str">
        <f>+IFERROR(IF(W13="","",(IF(COUNT(W13,M13),ROUND(SUM(W13)/SUM(M13)*100,2),""))),0)</f>
        <v/>
      </c>
      <c r="Y13" s="32"/>
      <c r="Z13" s="34" t="str">
        <f>+IFERROR(IF(Y13="","",(IF(COUNT(Y13,M13),ROUND(SUM(Y13)/SUM(M13)*100,2),""))),0)</f>
        <v/>
      </c>
      <c r="AA13" s="3"/>
      <c r="AB13" s="42"/>
      <c r="AC13" s="111"/>
      <c r="AD13" s="112"/>
      <c r="AF13" s="113">
        <f>IF(SUM(I13:AA13),1,0)</f>
        <v>0</v>
      </c>
      <c r="AG13" s="113" t="str">
        <f>IF(COUNT(H15:$Y$14998)=0,"",SUM(AF1:AF65531))</f>
        <v/>
      </c>
      <c r="AR13"/>
    </row>
    <row r="14" spans="4:53" ht="27" customHeight="1">
      <c r="D14" s="108"/>
      <c r="E14" s="109"/>
      <c r="F14" s="109"/>
      <c r="G14" s="109"/>
      <c r="H14" s="109"/>
      <c r="I14" s="109"/>
      <c r="J14" s="109"/>
      <c r="K14" s="109"/>
      <c r="L14" s="109"/>
      <c r="M14" s="109"/>
      <c r="N14" s="109"/>
      <c r="O14" s="109"/>
      <c r="P14" s="109"/>
      <c r="Q14" s="109"/>
      <c r="R14" s="109"/>
      <c r="S14" s="109"/>
      <c r="T14" s="109"/>
      <c r="U14" s="109"/>
      <c r="V14" s="109"/>
      <c r="W14" s="109"/>
      <c r="X14" s="109"/>
      <c r="Y14" s="109"/>
      <c r="AA14" s="6"/>
      <c r="AB14" s="6"/>
      <c r="AC14" s="114"/>
    </row>
    <row r="15" spans="4:53" hidden="1">
      <c r="D15" s="17"/>
      <c r="Z15" s="6"/>
      <c r="AA15" s="6"/>
    </row>
    <row r="16" spans="4:53" ht="20.100000000000001" customHeight="1">
      <c r="D16" s="99"/>
      <c r="E16" s="51"/>
      <c r="F16" s="51"/>
      <c r="G16" s="110" t="s">
        <v>479</v>
      </c>
      <c r="H16" s="110" t="s">
        <v>173</v>
      </c>
      <c r="I16" s="86" t="str">
        <f>+IFERROR(IF(COUNT(I14:I15),ROUND(SUM(I14:I15),0),""),"")</f>
        <v/>
      </c>
      <c r="J16" s="86" t="str">
        <f>+IFERROR(IF(COUNT(J14:J15),ROUND(SUM(J14:J15),0),""),"")</f>
        <v/>
      </c>
      <c r="K16" s="86" t="str">
        <f>+IFERROR(IF(COUNT(K14:K15),ROUND(SUM(K14:K15),0),""),"")</f>
        <v/>
      </c>
      <c r="L16" s="86" t="str">
        <f>+IFERROR(IF(COUNT(L14:L15),ROUND(SUM(L14:L15),0),""),"")</f>
        <v/>
      </c>
      <c r="M16" s="86" t="str">
        <f>+IFERROR(IF(COUNT(M14:M15),ROUND(SUM(M14:M15),0),""),"")</f>
        <v/>
      </c>
      <c r="N16" s="41" t="str">
        <f>+IFERROR(IF(COUNT(M16),ROUND(M16/'Shareholding Pattern'!$L$78*100,2),""),0)</f>
        <v/>
      </c>
      <c r="O16" s="87" t="str">
        <f>+IFERROR(IF(COUNT(O14:O15),ROUND(SUM(O14:O15),0),""),"")</f>
        <v/>
      </c>
      <c r="P16" s="87" t="str">
        <f>+IFERROR(IF(COUNT(P14:P15),ROUND(SUM(P14:P15),0),""),"")</f>
        <v/>
      </c>
      <c r="Q16" s="87" t="str">
        <f>+IFERROR(IF(COUNT(Q14:Q15),ROUND(SUM(Q14:Q15),0),""),"")</f>
        <v/>
      </c>
      <c r="R16" s="41" t="str">
        <f>+IFERROR(IF(COUNT(Q16),ROUND(Q16/('Shareholding Pattern'!$P$79)*100,2),""),0)</f>
        <v/>
      </c>
      <c r="S16" s="86" t="str">
        <f>+IFERROR(IF(COUNT(S14:S15),ROUND(SUM(S14:S15),0),""),"")</f>
        <v/>
      </c>
      <c r="T16" s="86" t="str">
        <f>+IFERROR(IF(COUNT(T14:T15),ROUND(SUM(T14:T15),0),""),"")</f>
        <v/>
      </c>
      <c r="U16" s="86" t="str">
        <f>+IFERROR(IF(COUNT(U14:U15),ROUND(SUM(U14:U15),0),""),"")</f>
        <v/>
      </c>
      <c r="V16" s="41" t="str">
        <f>+IFERROR(IF(COUNT(M16,U16),ROUND(SUM(U16,M16)/SUM('Shareholding Pattern'!$L$78,'Shareholding Pattern'!$T$78)*100,2),""),0)</f>
        <v/>
      </c>
      <c r="W16" s="86" t="str">
        <f>+IFERROR(IF(COUNT(W14:W15),ROUND(SUM(W14:W15),0),""),"")</f>
        <v/>
      </c>
      <c r="X16" s="41" t="str">
        <f>+IFERROR(IF(COUNT(W16,J16),ROUND(SUM(W16)/SUM(M16)*100,2),""),0)</f>
        <v/>
      </c>
      <c r="Y16" s="86" t="str">
        <f>+IFERROR(IF(COUNT(Y14:Y15),ROUND(SUM(Y14:Y15),0),""),"")</f>
        <v/>
      </c>
      <c r="Z16" s="41" t="str">
        <f>+IFERROR(IF(COUNT(Y16,J16),ROUND(SUM(Y16)/SUM(M16)*100,2),""),0)</f>
        <v/>
      </c>
      <c r="AA16" s="86" t="str">
        <f>+IFERROR(IF(COUNT(AA14:AA15),ROUND(SUM(AA14:AA15),0),""),"")</f>
        <v/>
      </c>
    </row>
  </sheetData>
  <sheetProtection algorithmName="SHA-512" hashValue="6nPvuDjtAO7sVFX6yDZ1QsxtctHi6AvClbQGexBcCIGWImrvGefcmDuxNGVDK1LpTGaciWLpDzQu5XZDBLIUyw==" saltValue="YKm4zL95Fi3vKImoS0dZJA==" spinCount="100000" sheet="1" objects="1" scenarios="1"/>
  <mergeCells count="23">
    <mergeCell ref="AB9:AB11"/>
    <mergeCell ref="AC9:AC11"/>
    <mergeCell ref="W9:X10"/>
    <mergeCell ref="Y9:Z10"/>
    <mergeCell ref="S9:S11"/>
    <mergeCell ref="T9:T11"/>
    <mergeCell ref="U9:U11"/>
    <mergeCell ref="V9:V11"/>
    <mergeCell ref="AA9:AA11"/>
    <mergeCell ref="O9:R9"/>
    <mergeCell ref="O10:Q10"/>
    <mergeCell ref="D9:D11"/>
    <mergeCell ref="E9:E11"/>
    <mergeCell ref="F9:F11"/>
    <mergeCell ref="G9:G11"/>
    <mergeCell ref="H9:H11"/>
    <mergeCell ref="I9:I11"/>
    <mergeCell ref="J9:J11"/>
    <mergeCell ref="K9:K11"/>
    <mergeCell ref="L9:L11"/>
    <mergeCell ref="M9:M11"/>
    <mergeCell ref="N9:N11"/>
    <mergeCell ref="R10:R11"/>
  </mergeCells>
  <dataValidations count="8">
    <dataValidation type="list" allowBlank="1" showInputMessage="1" showErrorMessage="1" sqref="E13">
      <formula1>$AR$3:$BA$3</formula1>
    </dataValidation>
    <dataValidation type="list" allowBlank="1" showInputMessage="1" showErrorMessage="1" sqref="F13">
      <formula1>$AV$9:$AV$10</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I13:L13 O13:P13 S13:T13">
      <formula1>0</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whole" operator="lessThanOrEqual" allowBlank="1" showInputMessage="1" showErrorMessage="1" sqref="AA13">
      <formula1>M13</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Click here to go back"/>
  </hyperlinks>
  <pageMargins left="0.7" right="0.7" top="0.75" bottom="0.75" header="0.3" footer="0.3"/>
  <pageSetup orientation="portrait" horizontalDpi="200" verticalDpi="2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44" hidden="1"/>
    <row r="4" spans="5:44" hidden="1"/>
    <row r="5" spans="5:44" hidden="1"/>
    <row r="6" spans="5:44" hidden="1"/>
    <row r="7" spans="5:44" ht="15" customHeight="1">
      <c r="AR7" t="s">
        <v>557</v>
      </c>
    </row>
    <row r="8" spans="5:44" ht="15" customHeight="1">
      <c r="AR8" t="s">
        <v>524</v>
      </c>
    </row>
    <row r="9" spans="5:44"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c r="AR9" t="s">
        <v>558</v>
      </c>
    </row>
    <row r="10" spans="5:44"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c r="AR10" t="s">
        <v>525</v>
      </c>
    </row>
    <row r="11" spans="5:44"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c r="AR11" t="s">
        <v>559</v>
      </c>
    </row>
    <row r="12" spans="5:44" ht="20.100000000000001" customHeight="1">
      <c r="E12" s="45" t="s">
        <v>560</v>
      </c>
      <c r="F12" s="79" t="s">
        <v>258</v>
      </c>
      <c r="G12" s="105"/>
      <c r="H12" s="105"/>
      <c r="I12" s="105"/>
      <c r="J12" s="105"/>
      <c r="K12" s="105"/>
      <c r="L12" s="105"/>
      <c r="M12" s="105"/>
      <c r="N12" s="105"/>
      <c r="O12" s="105"/>
      <c r="P12" s="105"/>
      <c r="Q12" s="105"/>
      <c r="R12" s="105"/>
      <c r="S12" s="105"/>
      <c r="T12" s="105"/>
      <c r="U12" s="105"/>
      <c r="V12" s="105"/>
      <c r="W12" s="105"/>
      <c r="X12" s="105"/>
      <c r="Y12" s="105"/>
      <c r="Z12" s="105"/>
      <c r="AA12" s="106"/>
      <c r="AR12" t="s">
        <v>561</v>
      </c>
    </row>
    <row r="13" spans="5:44"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f>IF(SUM(H13:W13)&gt;0,1,0)</f>
        <v>0</v>
      </c>
      <c r="AD13" s="20">
        <f>SUM(AC15:AC65535)</f>
        <v>0</v>
      </c>
      <c r="AR13" s="20" t="s">
        <v>528</v>
      </c>
    </row>
    <row r="14" spans="5:44" ht="24.95" customHeight="1">
      <c r="E14" s="17"/>
      <c r="F14" s="6"/>
      <c r="G14" s="28" t="s">
        <v>562</v>
      </c>
      <c r="H14" s="6"/>
      <c r="I14" s="6"/>
      <c r="J14" s="6"/>
      <c r="K14" s="6"/>
      <c r="L14" s="6"/>
      <c r="M14" s="6"/>
      <c r="N14" s="6"/>
      <c r="O14" s="6"/>
      <c r="P14" s="6"/>
      <c r="Q14" s="6"/>
      <c r="R14" s="6"/>
      <c r="S14" s="6"/>
      <c r="T14" s="6"/>
      <c r="U14" s="6"/>
      <c r="V14" s="6"/>
      <c r="W14" s="6"/>
      <c r="X14" s="6"/>
      <c r="Y14" s="6"/>
      <c r="Z14" s="6"/>
      <c r="AA14" s="43"/>
      <c r="AR14" t="s">
        <v>546</v>
      </c>
    </row>
    <row r="15" spans="5:44" hidden="1">
      <c r="E15" s="5"/>
      <c r="F15" s="13"/>
      <c r="G15" s="13"/>
      <c r="H15" s="13"/>
      <c r="I15" s="13"/>
      <c r="J15" s="13"/>
      <c r="K15" s="13"/>
      <c r="L15" s="13"/>
      <c r="M15" s="13"/>
      <c r="N15" s="13"/>
      <c r="O15" s="13"/>
      <c r="P15" s="13"/>
      <c r="Q15" s="13"/>
      <c r="R15" s="13"/>
      <c r="S15" s="13"/>
      <c r="T15" s="13"/>
      <c r="U15" s="13"/>
      <c r="V15" s="13"/>
      <c r="W15" s="6"/>
      <c r="X15" s="6"/>
      <c r="Y15" s="6"/>
      <c r="Z15" s="6"/>
      <c r="AA15" s="43"/>
    </row>
    <row r="16" spans="5:44" ht="20.100000000000001" customHeight="1">
      <c r="E16" s="93"/>
      <c r="F16" s="30" t="s">
        <v>479</v>
      </c>
      <c r="G16" s="30"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row>
  </sheetData>
  <sheetProtection algorithmName="SHA-512" hashValue="3yzkyeNkWtOLfPpOW3GcMattFA2ox1vz+V/IiiSKvXUiywGdHllrP6o6IvY1vDt4kWQUSmHCatr5mEjCPflGZg==" saltValue="3PYWCgc5wMMDToHMwHyaVA=="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0" display="Total"/>
    <hyperlink ref="F16" location="'Shareholding Pattern'!F30" display="Click here to go back"/>
  </hyperlinks>
  <pageMargins left="0.7" right="0.7" top="0.75" bottom="0.75" header="0.3" footer="0.3"/>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44" hidden="1"/>
    <row r="4" spans="5:44" hidden="1"/>
    <row r="5" spans="5:44" hidden="1"/>
    <row r="6" spans="5:44" hidden="1"/>
    <row r="7" spans="5:44" ht="15" customHeight="1">
      <c r="AR7" t="s">
        <v>557</v>
      </c>
    </row>
    <row r="8" spans="5:44" ht="15" customHeight="1">
      <c r="AR8" t="s">
        <v>524</v>
      </c>
    </row>
    <row r="9" spans="5:44"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c r="AR9" t="s">
        <v>558</v>
      </c>
    </row>
    <row r="10" spans="5:44"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c r="AR10" t="s">
        <v>525</v>
      </c>
    </row>
    <row r="11" spans="5:44"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c r="AR11" t="s">
        <v>559</v>
      </c>
    </row>
    <row r="12" spans="5:44" ht="18" customHeight="1">
      <c r="E12" s="45" t="s">
        <v>563</v>
      </c>
      <c r="F12" s="79" t="s">
        <v>263</v>
      </c>
      <c r="G12" s="24"/>
      <c r="H12" s="24"/>
      <c r="I12" s="24"/>
      <c r="J12" s="24"/>
      <c r="K12" s="24"/>
      <c r="L12" s="24"/>
      <c r="M12" s="24"/>
      <c r="N12" s="24"/>
      <c r="O12" s="24"/>
      <c r="P12" s="24"/>
      <c r="Q12" s="24"/>
      <c r="R12" s="24"/>
      <c r="S12" s="24"/>
      <c r="T12" s="24"/>
      <c r="U12" s="24"/>
      <c r="V12" s="24"/>
      <c r="W12" s="24"/>
      <c r="X12" s="24"/>
      <c r="Y12" s="24"/>
      <c r="Z12" s="24"/>
      <c r="AA12" s="40"/>
      <c r="AR12" t="s">
        <v>561</v>
      </c>
    </row>
    <row r="13" spans="5:44" s="20" customFormat="1" ht="15" hidden="1" customHeight="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f>IF(SUM(H13:W13)&gt;0,1,0)</f>
        <v>0</v>
      </c>
      <c r="AD13" s="20">
        <f>SUM(AC15:AC65535)</f>
        <v>0</v>
      </c>
      <c r="AR13" s="20" t="s">
        <v>528</v>
      </c>
    </row>
    <row r="14" spans="5:44" ht="24.95" customHeight="1">
      <c r="E14" s="17"/>
      <c r="F14" s="6"/>
      <c r="G14" s="28" t="s">
        <v>564</v>
      </c>
      <c r="H14" s="6"/>
      <c r="I14" s="6"/>
      <c r="J14" s="6"/>
      <c r="K14" s="6"/>
      <c r="L14" s="6"/>
      <c r="M14" s="6"/>
      <c r="N14" s="6"/>
      <c r="O14" s="6"/>
      <c r="P14" s="6"/>
      <c r="Q14" s="6"/>
      <c r="R14" s="6"/>
      <c r="S14" s="6"/>
      <c r="T14" s="6"/>
      <c r="U14" s="6"/>
      <c r="V14" s="6"/>
      <c r="W14" s="6"/>
      <c r="X14" s="6"/>
      <c r="Y14" s="6"/>
      <c r="Z14" s="6"/>
      <c r="AA14" s="43"/>
      <c r="AR14" t="s">
        <v>546</v>
      </c>
    </row>
    <row r="15" spans="5:44" hidden="1">
      <c r="E15" s="5"/>
      <c r="F15" s="13"/>
      <c r="G15" s="13"/>
      <c r="H15" s="13"/>
      <c r="I15" s="13"/>
      <c r="J15" s="13"/>
      <c r="K15" s="13"/>
      <c r="L15" s="13"/>
      <c r="M15" s="13"/>
      <c r="N15" s="13"/>
      <c r="O15" s="13"/>
      <c r="P15" s="13"/>
      <c r="Q15" s="13"/>
      <c r="R15" s="13"/>
      <c r="S15" s="13"/>
      <c r="T15" s="13"/>
      <c r="U15" s="13"/>
      <c r="V15" s="13"/>
      <c r="W15" s="6"/>
      <c r="X15" s="6"/>
      <c r="Y15" s="6"/>
      <c r="Z15" s="6"/>
      <c r="AA15" s="43"/>
      <c r="AR15" t="s">
        <v>565</v>
      </c>
    </row>
    <row r="16" spans="5:44" ht="20.100000000000001" customHeight="1">
      <c r="E16" s="93"/>
      <c r="F16" s="30" t="s">
        <v>479</v>
      </c>
      <c r="G16" s="30"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c r="AR16" t="s">
        <v>538</v>
      </c>
    </row>
  </sheetData>
  <sheetProtection algorithmName="SHA-512" hashValue="/P1SQemo7GdfNF4G6fvzVU3+JZDnT6aG3hU5GFd27JOlHIK1yBP5NHhfIJylXnPs/tx1GkBh9t54/QyJayNFxQ==" saltValue="FSUGCyCx2dO/Ly6Cc7KHFg=="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1" display="Total"/>
    <hyperlink ref="F16" location="'Shareholding Pattern'!F31" display="Click here to go back"/>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44" hidden="1"/>
    <row r="4" spans="5:44" hidden="1"/>
    <row r="5" spans="5:44" hidden="1"/>
    <row r="6" spans="5:44" hidden="1"/>
    <row r="7" spans="5:44" ht="15" customHeight="1">
      <c r="AR7" t="s">
        <v>557</v>
      </c>
    </row>
    <row r="8" spans="5:44" ht="15" customHeight="1">
      <c r="AR8" t="s">
        <v>524</v>
      </c>
    </row>
    <row r="9" spans="5:44"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c r="AR9" t="s">
        <v>558</v>
      </c>
    </row>
    <row r="10" spans="5:44"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c r="AR10" t="s">
        <v>525</v>
      </c>
    </row>
    <row r="11" spans="5:44"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c r="AR11" t="s">
        <v>559</v>
      </c>
    </row>
    <row r="12" spans="5:44" ht="18.75" customHeight="1">
      <c r="E12" s="45" t="s">
        <v>566</v>
      </c>
      <c r="F12" s="79" t="s">
        <v>268</v>
      </c>
      <c r="G12" s="24"/>
      <c r="H12" s="24"/>
      <c r="I12" s="24"/>
      <c r="J12" s="24"/>
      <c r="K12" s="24"/>
      <c r="L12" s="24"/>
      <c r="M12" s="24"/>
      <c r="N12" s="24"/>
      <c r="O12" s="24"/>
      <c r="P12" s="24"/>
      <c r="Q12" s="24"/>
      <c r="R12" s="24"/>
      <c r="S12" s="24"/>
      <c r="T12" s="24"/>
      <c r="U12" s="24"/>
      <c r="V12" s="24"/>
      <c r="W12" s="24"/>
      <c r="X12" s="24"/>
      <c r="Y12" s="24"/>
      <c r="Z12" s="24"/>
      <c r="AA12" s="40"/>
      <c r="AR12" t="s">
        <v>561</v>
      </c>
    </row>
    <row r="13" spans="5:44" s="20" customFormat="1" ht="15" hidden="1" customHeight="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f>IF(SUM(H13:W13)&gt;0,1,0)</f>
        <v>0</v>
      </c>
      <c r="AD13" s="20">
        <f>SUM(AC15:AC65535)</f>
        <v>0</v>
      </c>
      <c r="AR13" s="20" t="s">
        <v>528</v>
      </c>
    </row>
    <row r="14" spans="5:44" ht="24.95" customHeight="1">
      <c r="E14" s="17"/>
      <c r="F14" s="6"/>
      <c r="G14" s="28" t="s">
        <v>562</v>
      </c>
      <c r="H14" s="6"/>
      <c r="I14" s="6"/>
      <c r="J14" s="6"/>
      <c r="K14" s="6"/>
      <c r="L14" s="6"/>
      <c r="M14" s="6"/>
      <c r="N14" s="6"/>
      <c r="O14" s="6"/>
      <c r="P14" s="6"/>
      <c r="Q14" s="6"/>
      <c r="R14" s="6"/>
      <c r="S14" s="6"/>
      <c r="T14" s="6"/>
      <c r="U14" s="6"/>
      <c r="V14" s="6"/>
      <c r="W14" s="6"/>
      <c r="X14" s="6"/>
      <c r="Y14" s="6"/>
      <c r="Z14" s="6"/>
      <c r="AA14" s="43"/>
      <c r="AR14" t="s">
        <v>546</v>
      </c>
    </row>
    <row r="15" spans="5:44" hidden="1">
      <c r="E15" s="5"/>
      <c r="F15" s="13"/>
      <c r="G15" s="13"/>
      <c r="H15" s="13"/>
      <c r="I15" s="13"/>
      <c r="J15" s="13"/>
      <c r="K15" s="13"/>
      <c r="L15" s="13"/>
      <c r="M15" s="13"/>
      <c r="N15" s="13"/>
      <c r="O15" s="13"/>
      <c r="P15" s="13"/>
      <c r="Q15" s="13"/>
      <c r="R15" s="13"/>
      <c r="S15" s="13"/>
      <c r="T15" s="13"/>
      <c r="U15" s="13"/>
      <c r="V15" s="13"/>
      <c r="W15" s="6"/>
      <c r="X15" s="6"/>
      <c r="Y15" s="6"/>
      <c r="Z15" s="6"/>
      <c r="AA15" s="43"/>
      <c r="AR15" t="s">
        <v>565</v>
      </c>
    </row>
    <row r="16" spans="5:44" ht="20.100000000000001" customHeight="1">
      <c r="E16" s="93"/>
      <c r="F16" s="30" t="s">
        <v>479</v>
      </c>
      <c r="G16" s="30"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c r="AR16" t="s">
        <v>538</v>
      </c>
    </row>
  </sheetData>
  <sheetProtection algorithmName="SHA-512" hashValue="IvWi0T9xzDJ1tfC1XqwDWIry9IrOqwQYhEXRVfCPcGxSKJmo+kvlV76nw6u4UAutQo2EbNz9JHMjt5X4mF4ovg==" saltValue="PKUSzR1Ix6UjkShCead29A=="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2" display="Total"/>
    <hyperlink ref="F16" location="'Shareholding Pattern'!F32" display="Click here to go back"/>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43" hidden="1"/>
    <row r="4" spans="5:43" hidden="1"/>
    <row r="5" spans="5:43" hidden="1"/>
    <row r="6" spans="5:43" hidden="1"/>
    <row r="7" spans="5:43" ht="15" customHeight="1">
      <c r="AQ7" t="s">
        <v>557</v>
      </c>
    </row>
    <row r="8" spans="5:43" ht="15" customHeight="1">
      <c r="AQ8" t="s">
        <v>524</v>
      </c>
    </row>
    <row r="9" spans="5:43"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c r="AQ9" t="s">
        <v>558</v>
      </c>
    </row>
    <row r="10" spans="5:43"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c r="AQ10" t="s">
        <v>525</v>
      </c>
    </row>
    <row r="11" spans="5:43"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c r="AQ11" t="s">
        <v>559</v>
      </c>
    </row>
    <row r="12" spans="5:43" ht="20.100000000000001" customHeight="1">
      <c r="E12" s="45" t="s">
        <v>567</v>
      </c>
      <c r="F12" s="79" t="s">
        <v>323</v>
      </c>
      <c r="G12" s="24"/>
      <c r="H12" s="24"/>
      <c r="I12" s="24"/>
      <c r="J12" s="24"/>
      <c r="K12" s="24"/>
      <c r="L12" s="24"/>
      <c r="M12" s="24"/>
      <c r="N12" s="24"/>
      <c r="O12" s="24"/>
      <c r="P12" s="24"/>
      <c r="Q12" s="24"/>
      <c r="R12" s="24"/>
      <c r="S12" s="24"/>
      <c r="T12" s="24"/>
      <c r="U12" s="24"/>
      <c r="V12" s="24"/>
      <c r="W12" s="24"/>
      <c r="X12" s="24"/>
      <c r="Y12" s="24"/>
      <c r="Z12" s="24"/>
      <c r="AA12" s="40"/>
      <c r="AQ12" t="s">
        <v>561</v>
      </c>
    </row>
    <row r="13" spans="5:43"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c r="AQ13" s="20" t="s">
        <v>528</v>
      </c>
    </row>
    <row r="14" spans="5:43" ht="24.95" customHeight="1">
      <c r="E14" s="17"/>
      <c r="F14" s="6"/>
      <c r="G14" s="28" t="s">
        <v>562</v>
      </c>
      <c r="H14" s="6"/>
      <c r="I14" s="6"/>
      <c r="J14" s="6"/>
      <c r="K14" s="6"/>
      <c r="L14" s="6"/>
      <c r="M14" s="6"/>
      <c r="N14" s="6"/>
      <c r="O14" s="6"/>
      <c r="P14" s="6"/>
      <c r="Q14" s="6"/>
      <c r="R14" s="6"/>
      <c r="S14" s="6"/>
      <c r="T14" s="6"/>
      <c r="U14" s="6"/>
      <c r="V14" s="6"/>
      <c r="W14" s="6"/>
      <c r="X14" s="6"/>
      <c r="Y14" s="6"/>
      <c r="Z14" s="6"/>
      <c r="AA14" s="43"/>
      <c r="AQ14" t="s">
        <v>546</v>
      </c>
    </row>
    <row r="15" spans="5:43" hidden="1">
      <c r="E15" s="5"/>
      <c r="F15" s="13"/>
      <c r="G15" s="13"/>
      <c r="H15" s="13"/>
      <c r="I15" s="13"/>
      <c r="J15" s="13"/>
      <c r="K15" s="13"/>
      <c r="L15" s="13"/>
      <c r="M15" s="13"/>
      <c r="N15" s="13"/>
      <c r="O15" s="13"/>
      <c r="P15" s="13"/>
      <c r="Q15" s="13"/>
      <c r="R15" s="13"/>
      <c r="S15" s="13"/>
      <c r="T15" s="13"/>
      <c r="U15" s="13"/>
      <c r="V15" s="13"/>
      <c r="W15" s="6"/>
      <c r="X15" s="6"/>
      <c r="Y15" s="6"/>
      <c r="Z15" s="6"/>
      <c r="AA15" s="43"/>
      <c r="AQ15" t="s">
        <v>565</v>
      </c>
    </row>
    <row r="16" spans="5:43" ht="20.100000000000001" customHeight="1">
      <c r="E16" s="93"/>
      <c r="F16" s="30" t="s">
        <v>479</v>
      </c>
      <c r="G16" s="30"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c r="AQ16" t="s">
        <v>538</v>
      </c>
    </row>
  </sheetData>
  <sheetProtection algorithmName="SHA-512" hashValue="13bNBf9cAoccAnvpUNhAv6pbs0dFMbWh+XvdJScXturnvn5aIjnkCI2ABYmbLc+j+tGpp031e6kmnmJ55lT/sA==" saltValue="YAR2IOPtS/5PLVPdVwAghg=="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3" display="Total"/>
    <hyperlink ref="F16" location="'Shareholding Pattern'!F44" display="Click here to go back"/>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43" hidden="1"/>
    <row r="4" spans="5:43" hidden="1"/>
    <row r="5" spans="5:43" hidden="1"/>
    <row r="6" spans="5:43" hidden="1"/>
    <row r="7" spans="5:43" ht="15" customHeight="1">
      <c r="AQ7" t="s">
        <v>557</v>
      </c>
    </row>
    <row r="8" spans="5:43" ht="15" customHeight="1">
      <c r="AQ8" t="s">
        <v>524</v>
      </c>
    </row>
    <row r="9" spans="5:43"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c r="AQ9" t="s">
        <v>558</v>
      </c>
    </row>
    <row r="10" spans="5:43"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c r="AQ10" t="s">
        <v>525</v>
      </c>
    </row>
    <row r="11" spans="5:43"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c r="AQ11" t="s">
        <v>559</v>
      </c>
    </row>
    <row r="12" spans="5:43" ht="30" customHeight="1">
      <c r="E12" s="45" t="s">
        <v>568</v>
      </c>
      <c r="F12" s="79" t="s">
        <v>332</v>
      </c>
      <c r="G12" s="24"/>
      <c r="H12" s="24"/>
      <c r="I12" s="24"/>
      <c r="J12" s="24"/>
      <c r="K12" s="24"/>
      <c r="L12" s="24"/>
      <c r="M12" s="24"/>
      <c r="N12" s="24"/>
      <c r="O12" s="24"/>
      <c r="P12" s="24"/>
      <c r="Q12" s="24"/>
      <c r="R12" s="24"/>
      <c r="S12" s="24"/>
      <c r="T12" s="24"/>
      <c r="U12" s="24"/>
      <c r="V12" s="24"/>
      <c r="W12" s="24"/>
      <c r="X12" s="24"/>
      <c r="Y12" s="24"/>
      <c r="Z12" s="24"/>
      <c r="AA12" s="40"/>
      <c r="AQ12" t="s">
        <v>561</v>
      </c>
    </row>
    <row r="13" spans="5:43"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c r="AQ13" s="20" t="s">
        <v>528</v>
      </c>
    </row>
    <row r="14" spans="5:43" ht="24.95" customHeight="1">
      <c r="E14" s="17"/>
      <c r="F14" s="6"/>
      <c r="G14" s="28" t="s">
        <v>562</v>
      </c>
      <c r="H14" s="6"/>
      <c r="I14" s="6"/>
      <c r="J14" s="6"/>
      <c r="K14" s="6"/>
      <c r="L14" s="6"/>
      <c r="M14" s="6"/>
      <c r="N14" s="6"/>
      <c r="O14" s="6"/>
      <c r="P14" s="6"/>
      <c r="Q14" s="6"/>
      <c r="R14" s="6"/>
      <c r="S14" s="6"/>
      <c r="T14" s="6"/>
      <c r="U14" s="6"/>
      <c r="V14" s="6"/>
      <c r="W14" s="6"/>
      <c r="X14" s="6"/>
      <c r="Y14" s="6"/>
      <c r="Z14" s="6"/>
      <c r="AA14" s="43"/>
      <c r="AQ14" t="s">
        <v>546</v>
      </c>
    </row>
    <row r="15" spans="5:43" hidden="1">
      <c r="E15" s="5"/>
      <c r="F15" s="13"/>
      <c r="G15" s="13"/>
      <c r="H15" s="13"/>
      <c r="I15" s="13"/>
      <c r="J15" s="13"/>
      <c r="K15" s="13"/>
      <c r="L15" s="13"/>
      <c r="M15" s="13"/>
      <c r="N15" s="13"/>
      <c r="O15" s="13"/>
      <c r="P15" s="13"/>
      <c r="Q15" s="13"/>
      <c r="R15" s="13"/>
      <c r="S15" s="13"/>
      <c r="T15" s="13"/>
      <c r="U15" s="13"/>
      <c r="V15" s="13"/>
      <c r="W15" s="6"/>
      <c r="X15" s="6"/>
      <c r="Y15" s="6"/>
      <c r="Z15" s="6"/>
      <c r="AA15" s="43"/>
      <c r="AQ15" t="s">
        <v>565</v>
      </c>
    </row>
    <row r="16" spans="5:43" ht="20.100000000000001" customHeight="1">
      <c r="E16" s="93"/>
      <c r="F16" s="30" t="s">
        <v>479</v>
      </c>
      <c r="G16" s="30"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c r="AQ16" t="s">
        <v>538</v>
      </c>
    </row>
  </sheetData>
  <sheetProtection algorithmName="SHA-512" hashValue="YdG82B2/1wXqF0C+CH7VtKWwpV0tg7tzNLCNn/8fEbj2808HqyPub5DzzCe23yLyBz22jIkkrc1I92YEPyAqVQ==" saltValue="y9Sg3eyMyOzK5/ydc5SFog=="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4" display="Total"/>
    <hyperlink ref="F16" location="'Shareholding Pattern'!F46" display="Click here to go back"/>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B685DB"/>
  </sheetPr>
  <dimension ref="A1:AR17"/>
  <sheetViews>
    <sheetView showGridLines="0" topLeftCell="A7" zoomScale="90" zoomScaleNormal="90" workbookViewId="0">
      <selection activeCell="X32" sqref="X32"/>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1</v>
      </c>
    </row>
    <row r="2" spans="5:44"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44" hidden="1"/>
    <row r="4" spans="5:44" hidden="1"/>
    <row r="5" spans="5:44" hidden="1"/>
    <row r="6" spans="5:44" hidden="1"/>
    <row r="7" spans="5:44" ht="15" customHeight="1">
      <c r="AR7" t="s">
        <v>557</v>
      </c>
    </row>
    <row r="8" spans="5:44" ht="15" customHeight="1">
      <c r="AR8" t="s">
        <v>524</v>
      </c>
    </row>
    <row r="9" spans="5:44"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c r="AR9" t="s">
        <v>558</v>
      </c>
    </row>
    <row r="10" spans="5:44"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c r="AR10" t="s">
        <v>525</v>
      </c>
    </row>
    <row r="11" spans="5:44"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c r="AR11" t="s">
        <v>559</v>
      </c>
    </row>
    <row r="12" spans="5:44" ht="18.75" customHeight="1">
      <c r="E12" s="45" t="s">
        <v>569</v>
      </c>
      <c r="F12" s="79" t="s">
        <v>212</v>
      </c>
      <c r="G12" s="24"/>
      <c r="H12" s="24"/>
      <c r="I12" s="24"/>
      <c r="J12" s="24"/>
      <c r="K12" s="24"/>
      <c r="L12" s="24"/>
      <c r="M12" s="24"/>
      <c r="N12" s="24"/>
      <c r="O12" s="24"/>
      <c r="P12" s="24"/>
      <c r="Q12" s="24"/>
      <c r="R12" s="24"/>
      <c r="S12" s="24"/>
      <c r="T12" s="24"/>
      <c r="U12" s="24"/>
      <c r="V12" s="24"/>
      <c r="W12" s="24"/>
      <c r="X12" s="24"/>
      <c r="Y12" s="24"/>
      <c r="Z12" s="24"/>
      <c r="AA12" s="40"/>
      <c r="AR12" t="s">
        <v>561</v>
      </c>
    </row>
    <row r="13" spans="5:44"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f>IF(SUM(H13:W13)&gt;0,1,0)</f>
        <v>0</v>
      </c>
      <c r="AD13" s="20">
        <f>SUM(AC16:AC65536)</f>
        <v>0</v>
      </c>
      <c r="AR13" s="20" t="s">
        <v>528</v>
      </c>
    </row>
    <row r="14" spans="5:44" ht="24.95" customHeight="1">
      <c r="E14" s="17"/>
      <c r="F14" s="6"/>
      <c r="G14" s="28" t="s">
        <v>562</v>
      </c>
      <c r="H14" s="6"/>
      <c r="I14" s="6"/>
      <c r="J14" s="6"/>
      <c r="K14" s="6"/>
      <c r="L14" s="6"/>
      <c r="M14" s="6"/>
      <c r="N14" s="6"/>
      <c r="O14" s="6"/>
      <c r="P14" s="6"/>
      <c r="Q14" s="6"/>
      <c r="R14" s="6"/>
      <c r="S14" s="6"/>
      <c r="T14" s="6"/>
      <c r="U14" s="6"/>
      <c r="V14" s="6"/>
      <c r="W14" s="6"/>
      <c r="X14" s="6"/>
      <c r="Y14" s="6"/>
      <c r="Z14" s="6"/>
      <c r="AA14" s="43"/>
      <c r="AR14" t="s">
        <v>546</v>
      </c>
    </row>
    <row r="15" spans="5:44" ht="24.95" customHeight="1">
      <c r="E15" s="2">
        <v>1</v>
      </c>
      <c r="F15" s="96" t="s">
        <v>570</v>
      </c>
      <c r="G15" s="97" t="s">
        <v>571</v>
      </c>
      <c r="H15" s="32">
        <v>499300</v>
      </c>
      <c r="I15" s="32"/>
      <c r="J15" s="32"/>
      <c r="K15" s="98">
        <f>+IFERROR(IF(COUNT(H15:J15),ROUND(SUM(H15:J15),0),""),"")</f>
        <v>499300</v>
      </c>
      <c r="L15" s="37">
        <f>+IFERROR(IF(COUNT(K15),ROUND(K15/'Shareholding Pattern'!$L$78*100,2),""),"")</f>
        <v>12.54</v>
      </c>
      <c r="M15" s="36">
        <f>IF(H15="","",H15)</f>
        <v>499300</v>
      </c>
      <c r="N15" s="36"/>
      <c r="O15" s="56">
        <f>+IFERROR(IF(COUNT(M15:N15),ROUND(SUM(M15,N15),2),""),"")</f>
        <v>499300</v>
      </c>
      <c r="P15" s="37">
        <f>+IFERROR(IF(COUNT(O15),ROUND(O15/('Shareholding Pattern'!$P$79)*100,2),""),"")</f>
        <v>12.54</v>
      </c>
      <c r="Q15" s="32"/>
      <c r="R15" s="32"/>
      <c r="S15" s="98" t="str">
        <f>+IFERROR(IF(COUNT(Q15:R15),ROUND(SUM(Q15:R15),0),""),"")</f>
        <v/>
      </c>
      <c r="T15" s="37">
        <f>+IFERROR(IF(COUNT(K15,S15),ROUND(SUM(S15,K15)/SUM('Shareholding Pattern'!$L$78,'Shareholding Pattern'!$T$78)*100,2),""),"")</f>
        <v>12.54</v>
      </c>
      <c r="U15" s="32"/>
      <c r="V15" s="34" t="str">
        <f>+IFERROR(IF(COUNT(U15),ROUND(SUM(U15)/SUM(K15)*100,2),""),0)</f>
        <v/>
      </c>
      <c r="W15" s="32">
        <v>499300</v>
      </c>
      <c r="X15" s="90"/>
      <c r="Y15" s="32">
        <v>0</v>
      </c>
      <c r="Z15" s="32">
        <v>0</v>
      </c>
      <c r="AA15" s="32">
        <v>0</v>
      </c>
      <c r="AB15" s="20"/>
      <c r="AC15" s="20">
        <f>IF(SUM(H15:W15)&gt;0,1,0)</f>
        <v>1</v>
      </c>
    </row>
    <row r="16" spans="5:44" hidden="1">
      <c r="E16" s="5"/>
      <c r="F16" s="13"/>
      <c r="G16" s="13"/>
      <c r="H16" s="13"/>
      <c r="I16" s="13"/>
      <c r="J16" s="13"/>
      <c r="K16" s="13"/>
      <c r="L16" s="13"/>
      <c r="M16" s="13"/>
      <c r="N16" s="13"/>
      <c r="O16" s="13"/>
      <c r="P16" s="13"/>
      <c r="Q16" s="13"/>
      <c r="R16" s="13"/>
      <c r="S16" s="13"/>
      <c r="T16" s="13"/>
      <c r="U16" s="13"/>
      <c r="V16" s="13"/>
      <c r="W16" s="6"/>
      <c r="X16" s="6"/>
      <c r="Y16" s="6"/>
      <c r="Z16" s="6"/>
      <c r="AA16" s="43"/>
      <c r="AR16" t="s">
        <v>565</v>
      </c>
    </row>
    <row r="17" spans="5:44" ht="20.100000000000001" customHeight="1">
      <c r="E17" s="93"/>
      <c r="F17" s="30" t="s">
        <v>479</v>
      </c>
      <c r="G17" s="30" t="s">
        <v>173</v>
      </c>
      <c r="H17" s="31">
        <f>+IFERROR(IF(COUNT(H14:H16),ROUND(SUM(H14:H16),0),""),"")</f>
        <v>499300</v>
      </c>
      <c r="I17" s="31" t="str">
        <f>+IFERROR(IF(COUNT(I14:I16),ROUND(SUM(I14:I16),0),""),"")</f>
        <v/>
      </c>
      <c r="J17" s="31" t="str">
        <f>+IFERROR(IF(COUNT(J14:J16),ROUND(SUM(J14:J16),0),""),"")</f>
        <v/>
      </c>
      <c r="K17" s="31">
        <f>+IFERROR(IF(COUNT(K14:K16),ROUND(SUM(K14:K16),0),""),"")</f>
        <v>499300</v>
      </c>
      <c r="L17" s="34">
        <f>+IFERROR(IF(COUNT(K17),ROUND(K17/'Shareholding Pattern'!$L$78*100,2),""),"")</f>
        <v>12.54</v>
      </c>
      <c r="M17" s="39">
        <f>+IFERROR(IF(COUNT(M14:M16),ROUND(SUM(M14:M16),0),""),"")</f>
        <v>499300</v>
      </c>
      <c r="N17" s="39" t="str">
        <f>+IFERROR(IF(COUNT(N14:N16),ROUND(SUM(N14:N16),0),""),"")</f>
        <v/>
      </c>
      <c r="O17" s="39">
        <f>+IFERROR(IF(COUNT(O14:O16),ROUND(SUM(O14:O16),0),""),"")</f>
        <v>499300</v>
      </c>
      <c r="P17" s="34">
        <f>+IFERROR(IF(COUNT(O17),ROUND(O17/('Shareholding Pattern'!$P$79)*100,2),""),"")</f>
        <v>12.54</v>
      </c>
      <c r="Q17" s="31" t="str">
        <f>+IFERROR(IF(COUNT(Q14:Q16),ROUND(SUM(Q14:Q16),0),""),"")</f>
        <v/>
      </c>
      <c r="R17" s="31" t="str">
        <f>+IFERROR(IF(COUNT(R14:R16),ROUND(SUM(R14:R16),0),""),"")</f>
        <v/>
      </c>
      <c r="S17" s="31" t="str">
        <f>+IFERROR(IF(COUNT(S14:S16),ROUND(SUM(S14:S16),0),""),"")</f>
        <v/>
      </c>
      <c r="T17" s="34">
        <f>+IFERROR(IF(COUNT(K17,S17),ROUND(SUM(S17,K17)/SUM('Shareholding Pattern'!$L$78,'Shareholding Pattern'!$T$78)*100,2),""),"")</f>
        <v>12.54</v>
      </c>
      <c r="U17" s="31" t="str">
        <f>+IFERROR(IF(COUNT(U14:U16),ROUND(SUM(U14:U16),0),""),"")</f>
        <v/>
      </c>
      <c r="V17" s="34" t="str">
        <f>+IFERROR(IF(COUNT(U17),ROUND(SUM(U17)/SUM(K17)*100,2),""),0)</f>
        <v/>
      </c>
      <c r="W17" s="31">
        <f>+IFERROR(IF(COUNT(W14:W16),ROUND(SUM(W14:W16),0),""),"")</f>
        <v>499300</v>
      </c>
      <c r="X17" s="91"/>
      <c r="Y17" s="31">
        <f>+IFERROR(IF(COUNT(Y14:Y16),ROUND(SUM(Y14:Y16),0),""),"")</f>
        <v>0</v>
      </c>
      <c r="Z17" s="31">
        <f>+IFERROR(IF(COUNT(Z14:Z16),ROUND(SUM(Z14:Z16),0),""),"")</f>
        <v>0</v>
      </c>
      <c r="AA17" s="31">
        <f>+IFERROR(IF(COUNT(AA14:AA16),ROUND(SUM(AA14:AA16),0),""),"")</f>
        <v>0</v>
      </c>
      <c r="AR17" t="s">
        <v>538</v>
      </c>
    </row>
  </sheetData>
  <sheetProtection password="F884"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H13:J13 M13:N13 Q13:R13 H15:J15 M15:N15 Q15:R15">
      <formula1>0</formula1>
    </dataValidation>
    <dataValidation type="whole" operator="lessThanOrEqual" allowBlank="1" showInputMessage="1" showErrorMessage="1" sqref="U13 U15">
      <formula1>H13</formula1>
    </dataValidation>
    <dataValidation type="whole" operator="lessThanOrEqual" allowBlank="1" showInputMessage="1" showErrorMessage="1" sqref="W13 W15">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formula1>K13</formula1>
    </dataValidation>
  </dataValidations>
  <hyperlinks>
    <hyperlink ref="G17" location="'Shareholding Pattern'!F35" display="Total"/>
    <hyperlink ref="F17" location="'Shareholding Pattern'!F33"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5" r:id="rId3" name="Button 1">
              <controlPr defaultSize="0" print="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44" hidden="1"/>
    <row r="4" spans="5:44" hidden="1"/>
    <row r="5" spans="5:44" hidden="1"/>
    <row r="6" spans="5:44" hidden="1"/>
    <row r="7" spans="5:44" ht="15" customHeight="1">
      <c r="AR7" t="s">
        <v>557</v>
      </c>
    </row>
    <row r="8" spans="5:44" ht="15" customHeight="1">
      <c r="AR8" t="s">
        <v>524</v>
      </c>
    </row>
    <row r="9" spans="5:44"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c r="AR9" t="s">
        <v>558</v>
      </c>
    </row>
    <row r="10" spans="5:44"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c r="AR10" t="s">
        <v>525</v>
      </c>
    </row>
    <row r="11" spans="5:44"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c r="AR11" t="s">
        <v>559</v>
      </c>
    </row>
    <row r="12" spans="5:44" ht="15.75" customHeight="1">
      <c r="E12" s="45" t="s">
        <v>572</v>
      </c>
      <c r="F12" s="79" t="s">
        <v>277</v>
      </c>
      <c r="G12" s="24"/>
      <c r="H12" s="24"/>
      <c r="I12" s="24"/>
      <c r="J12" s="24"/>
      <c r="K12" s="24"/>
      <c r="L12" s="24"/>
      <c r="M12" s="24"/>
      <c r="N12" s="24"/>
      <c r="O12" s="24"/>
      <c r="P12" s="24"/>
      <c r="Q12" s="24"/>
      <c r="R12" s="24"/>
      <c r="S12" s="24"/>
      <c r="T12" s="24"/>
      <c r="U12" s="24"/>
      <c r="V12" s="24"/>
      <c r="W12" s="24"/>
      <c r="X12" s="24"/>
      <c r="Y12" s="24"/>
      <c r="Z12" s="24"/>
      <c r="AA12" s="40"/>
      <c r="AR12" t="s">
        <v>561</v>
      </c>
    </row>
    <row r="13" spans="5:44"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f>IF(SUM(H13:W13)&gt;0,1,0)</f>
        <v>0</v>
      </c>
      <c r="AD13" s="20">
        <f>SUM(AC15:AC65535)</f>
        <v>0</v>
      </c>
      <c r="AR13" s="20" t="s">
        <v>528</v>
      </c>
    </row>
    <row r="14" spans="5:44" ht="24.95" customHeight="1">
      <c r="E14" s="17"/>
      <c r="F14" s="6"/>
      <c r="G14" s="28" t="s">
        <v>564</v>
      </c>
      <c r="H14" s="6"/>
      <c r="I14" s="6"/>
      <c r="J14" s="6"/>
      <c r="K14" s="6"/>
      <c r="L14" s="6"/>
      <c r="M14" s="6"/>
      <c r="N14" s="6"/>
      <c r="O14" s="6"/>
      <c r="P14" s="6"/>
      <c r="Q14" s="6"/>
      <c r="R14" s="6"/>
      <c r="S14" s="6"/>
      <c r="T14" s="6"/>
      <c r="U14" s="6"/>
      <c r="V14" s="6"/>
      <c r="W14" s="6"/>
      <c r="X14" s="6"/>
      <c r="Y14" s="6"/>
      <c r="Z14" s="6"/>
      <c r="AA14" s="43"/>
      <c r="AR14" t="s">
        <v>546</v>
      </c>
    </row>
    <row r="15" spans="5:44" hidden="1">
      <c r="E15" s="5"/>
      <c r="F15" s="13"/>
      <c r="G15" s="13"/>
      <c r="H15" s="13"/>
      <c r="I15" s="13"/>
      <c r="J15" s="13"/>
      <c r="K15" s="13"/>
      <c r="L15" s="13"/>
      <c r="M15" s="13"/>
      <c r="N15" s="13"/>
      <c r="O15" s="13"/>
      <c r="P15" s="13"/>
      <c r="Q15" s="13"/>
      <c r="R15" s="13"/>
      <c r="S15" s="13"/>
      <c r="T15" s="13"/>
      <c r="U15" s="13"/>
      <c r="V15" s="13"/>
      <c r="W15" s="6"/>
      <c r="X15" s="6"/>
      <c r="Y15" s="6"/>
      <c r="Z15" s="6"/>
      <c r="AA15" s="43"/>
      <c r="AR15" t="s">
        <v>565</v>
      </c>
    </row>
    <row r="16" spans="5:44" ht="20.100000000000001" customHeight="1">
      <c r="E16" s="93"/>
      <c r="F16" s="30" t="s">
        <v>479</v>
      </c>
      <c r="G16" s="30"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c r="AR16" t="s">
        <v>538</v>
      </c>
    </row>
  </sheetData>
  <sheetProtection algorithmName="SHA-512" hashValue="Z44QGnGtM4mnJfBIYQu4dfDQ5Wm3ILQKQ5MiS8zfj/mz2VYIwuyD6REtYVfsLhR2wm2MhHJ9D+LRjcu5QBDSmQ==" saltValue="ehg8PnxPjucnG4u5EA64qg=="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6" display="Total"/>
    <hyperlink ref="F16" location="'Shareholding Pattern'!F34" display="Click here to go back"/>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29" hidden="1"/>
    <row r="4" spans="5:29" hidden="1"/>
    <row r="5" spans="5:29" hidden="1"/>
    <row r="6" spans="5:29" hidden="1"/>
    <row r="7" spans="5:29" ht="15" customHeight="1"/>
    <row r="8" spans="5:29" ht="15" customHeight="1"/>
    <row r="9" spans="5:29"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29"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29"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29" s="103" customFormat="1" ht="20.100000000000001" customHeight="1">
      <c r="E12" s="45" t="s">
        <v>573</v>
      </c>
      <c r="F12" s="104" t="s">
        <v>426</v>
      </c>
      <c r="G12" s="24"/>
      <c r="H12" s="24"/>
      <c r="I12" s="24"/>
      <c r="J12" s="24"/>
      <c r="K12" s="24"/>
      <c r="L12" s="24"/>
      <c r="M12" s="24"/>
      <c r="N12" s="24"/>
      <c r="O12" s="24"/>
      <c r="P12" s="24"/>
      <c r="Q12" s="24"/>
      <c r="R12" s="24"/>
      <c r="S12" s="24"/>
      <c r="T12" s="24"/>
      <c r="U12" s="24"/>
      <c r="V12" s="24"/>
      <c r="W12" s="24"/>
      <c r="X12" s="24"/>
      <c r="Y12" s="24"/>
      <c r="Z12" s="24"/>
      <c r="AA12" s="40"/>
    </row>
    <row r="13" spans="5:29"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row>
    <row r="14" spans="5:29" ht="24.95" customHeight="1">
      <c r="E14" s="17"/>
      <c r="F14" s="6"/>
      <c r="G14" s="28" t="s">
        <v>562</v>
      </c>
      <c r="H14" s="6"/>
      <c r="I14" s="6"/>
      <c r="J14" s="6"/>
      <c r="K14" s="6"/>
      <c r="L14" s="6"/>
      <c r="M14" s="6"/>
      <c r="N14" s="6"/>
      <c r="O14" s="6"/>
      <c r="P14" s="6"/>
      <c r="Q14" s="6"/>
      <c r="R14" s="6"/>
      <c r="S14" s="6"/>
      <c r="T14" s="6"/>
      <c r="U14" s="6"/>
      <c r="V14" s="6"/>
      <c r="W14" s="6"/>
      <c r="X14" s="6"/>
      <c r="Y14" s="6"/>
      <c r="Z14" s="6"/>
      <c r="AA14" s="43"/>
    </row>
    <row r="15" spans="5:29" hidden="1">
      <c r="E15" s="17"/>
      <c r="J15" s="38"/>
      <c r="K15" s="38"/>
      <c r="N15" s="38"/>
      <c r="O15" s="38"/>
      <c r="V15" s="38"/>
      <c r="W15" s="6"/>
      <c r="X15" s="6"/>
      <c r="Y15" s="6"/>
      <c r="Z15" s="6"/>
      <c r="AA15" s="43"/>
    </row>
    <row r="16" spans="5:29" ht="20.100000000000001" customHeight="1">
      <c r="E16" s="99"/>
      <c r="F16" s="52" t="s">
        <v>479</v>
      </c>
      <c r="G16" s="52"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row>
  </sheetData>
  <sheetProtection algorithmName="SHA-512" hashValue="14vQ8qsVZ1JRqMzkMUnnfZKzmq+ZcFOvmoFlDdEpK+2G8Cev0w/5mRMNqeUNE1ZgcF+0jnOj989Kad/NLrkOVw==" saltValue="FF9gW+cIY8WCcAUbeBwjmA=="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8" display="Click here to go back"/>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29" hidden="1"/>
    <row r="4" spans="5:29" hidden="1"/>
    <row r="5" spans="5:29" hidden="1"/>
    <row r="6" spans="5:29" hidden="1"/>
    <row r="7" spans="5:29" ht="15" customHeight="1"/>
    <row r="8" spans="5:29" ht="15" customHeight="1"/>
    <row r="9" spans="5:29"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29"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29"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29" s="103" customFormat="1" ht="20.100000000000001" customHeight="1">
      <c r="E12" s="45" t="s">
        <v>574</v>
      </c>
      <c r="F12" s="104" t="s">
        <v>421</v>
      </c>
      <c r="G12" s="24"/>
      <c r="H12" s="24"/>
      <c r="I12" s="24"/>
      <c r="J12" s="24"/>
      <c r="K12" s="24"/>
      <c r="L12" s="24"/>
      <c r="M12" s="24"/>
      <c r="N12" s="24"/>
      <c r="O12" s="24"/>
      <c r="P12" s="24"/>
      <c r="Q12" s="24"/>
      <c r="R12" s="24"/>
      <c r="S12" s="24"/>
      <c r="T12" s="24"/>
      <c r="U12" s="24"/>
      <c r="V12" s="24"/>
      <c r="W12" s="24"/>
      <c r="X12" s="24"/>
      <c r="Y12" s="24"/>
      <c r="Z12" s="24"/>
      <c r="AA12" s="40"/>
    </row>
    <row r="13" spans="5:29"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row>
    <row r="14" spans="5:29" ht="24.95" customHeight="1">
      <c r="E14" s="17"/>
      <c r="F14" s="6"/>
      <c r="G14" s="28" t="s">
        <v>562</v>
      </c>
      <c r="H14" s="6"/>
      <c r="I14" s="6"/>
      <c r="J14" s="6"/>
      <c r="K14" s="6"/>
      <c r="L14" s="6"/>
      <c r="M14" s="6"/>
      <c r="N14" s="6"/>
      <c r="O14" s="6"/>
      <c r="P14" s="6"/>
      <c r="Q14" s="6"/>
      <c r="R14" s="6"/>
      <c r="S14" s="6"/>
      <c r="T14" s="6"/>
      <c r="U14" s="6"/>
      <c r="V14" s="6"/>
      <c r="W14" s="6"/>
      <c r="X14" s="6"/>
      <c r="Y14" s="6"/>
      <c r="Z14" s="6"/>
      <c r="AA14" s="43"/>
    </row>
    <row r="15" spans="5:29" hidden="1">
      <c r="E15" s="17"/>
      <c r="J15" s="38"/>
      <c r="K15" s="38"/>
      <c r="N15" s="38"/>
      <c r="O15" s="38"/>
      <c r="V15" s="38"/>
      <c r="W15" s="6"/>
      <c r="X15" s="6"/>
      <c r="Y15" s="6"/>
      <c r="Z15" s="6"/>
      <c r="AA15" s="43"/>
    </row>
    <row r="16" spans="5:29" ht="20.100000000000001" customHeight="1">
      <c r="E16" s="99"/>
      <c r="F16" s="52" t="s">
        <v>479</v>
      </c>
      <c r="G16" s="52"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row>
  </sheetData>
  <sheetProtection algorithmName="SHA-512" hashValue="AxzI2y7vkmjVNAl6PBx93E7yAzzjj4imS9iD4XPX+hrKPF8/V8etdZs1aJjYmCTYLRESTJCbB5QkSxOyYANEYg==" saltValue="AvLH/CSIIaDPbJ+Pe+3Blg=="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7" display="Click here to go back"/>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7"/>
  </sheetPr>
  <dimension ref="A1:AD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0</v>
      </c>
    </row>
    <row r="2" spans="5:30"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30" hidden="1"/>
    <row r="4" spans="5:30" hidden="1"/>
    <row r="5" spans="5:30" hidden="1"/>
    <row r="6" spans="5:30" hidden="1"/>
    <row r="7" spans="5:30" ht="15" customHeight="1"/>
    <row r="8" spans="5:30" ht="15" customHeight="1"/>
    <row r="9" spans="5:30"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30"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30"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30" s="103" customFormat="1" ht="20.100000000000001" customHeight="1">
      <c r="E12" s="45" t="s">
        <v>575</v>
      </c>
      <c r="F12" s="104" t="s">
        <v>417</v>
      </c>
      <c r="G12" s="24"/>
      <c r="H12" s="24"/>
      <c r="I12" s="24"/>
      <c r="J12" s="24"/>
      <c r="K12" s="24"/>
      <c r="L12" s="24"/>
      <c r="M12" s="24"/>
      <c r="N12" s="24"/>
      <c r="O12" s="24"/>
      <c r="P12" s="24"/>
      <c r="Q12" s="24"/>
      <c r="R12" s="24"/>
      <c r="S12" s="24"/>
      <c r="T12" s="24"/>
      <c r="U12" s="24"/>
      <c r="V12" s="24"/>
      <c r="W12" s="24"/>
      <c r="X12" s="24"/>
      <c r="Y12" s="24"/>
      <c r="Z12" s="24"/>
      <c r="AA12" s="40"/>
    </row>
    <row r="13" spans="5:30"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f>IF(SUM(H13:W13)&gt;0,1,0)</f>
        <v>0</v>
      </c>
      <c r="AD13" s="20">
        <f>SUM(AC15:AC65535)</f>
        <v>0</v>
      </c>
    </row>
    <row r="14" spans="5:30" ht="24.95" customHeight="1">
      <c r="E14" s="17"/>
      <c r="F14" s="6"/>
      <c r="G14" s="28" t="s">
        <v>562</v>
      </c>
      <c r="H14" s="6"/>
      <c r="I14" s="6"/>
      <c r="J14" s="6"/>
      <c r="K14" s="6"/>
      <c r="L14" s="6"/>
      <c r="M14" s="6"/>
      <c r="N14" s="6"/>
      <c r="O14" s="6"/>
      <c r="P14" s="6"/>
      <c r="Q14" s="6"/>
      <c r="R14" s="6"/>
      <c r="S14" s="6"/>
      <c r="T14" s="6"/>
      <c r="U14" s="6"/>
      <c r="V14" s="6"/>
      <c r="W14" s="6"/>
      <c r="X14" s="6"/>
      <c r="Y14" s="6"/>
      <c r="Z14" s="6"/>
      <c r="AA14" s="43"/>
    </row>
    <row r="15" spans="5:30" hidden="1">
      <c r="E15" s="17"/>
      <c r="J15" s="38"/>
      <c r="K15" s="38"/>
      <c r="N15" s="38"/>
      <c r="O15" s="38"/>
      <c r="V15" s="38"/>
      <c r="W15" s="6"/>
      <c r="X15" s="6"/>
      <c r="Y15" s="6"/>
      <c r="Z15" s="6"/>
      <c r="AA15" s="43"/>
    </row>
    <row r="16" spans="5:30" ht="20.100000000000001" customHeight="1">
      <c r="E16" s="99"/>
      <c r="F16" s="52" t="s">
        <v>479</v>
      </c>
      <c r="G16" s="52"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row>
  </sheetData>
  <sheetProtection algorithmName="SHA-512" hashValue="eTU2fdjpQ20waSAwZ+3dSV224mMKp1NsTAqywBRI59MxIli05KEUVcS12nM9W2uGUa1lgDiWlOU5CHgvTz+nwg==" saltValue="Bm+DVmpKqN4M+SfTskHUUg=="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6" display="Click here to go back"/>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29" hidden="1"/>
    <row r="4" spans="5:29" hidden="1"/>
    <row r="5" spans="5:29" hidden="1"/>
    <row r="6" spans="5:29" hidden="1"/>
    <row r="7" spans="5:29" ht="15" customHeight="1"/>
    <row r="8" spans="5:29" ht="15" customHeight="1"/>
    <row r="9" spans="5:29"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29"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29"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29" s="103" customFormat="1" ht="20.100000000000001" customHeight="1">
      <c r="E12" s="45" t="s">
        <v>576</v>
      </c>
      <c r="F12" s="104" t="s">
        <v>413</v>
      </c>
      <c r="G12" s="24"/>
      <c r="H12" s="24"/>
      <c r="I12" s="24"/>
      <c r="J12" s="24"/>
      <c r="K12" s="24"/>
      <c r="L12" s="24"/>
      <c r="M12" s="24"/>
      <c r="N12" s="24"/>
      <c r="O12" s="24"/>
      <c r="P12" s="24"/>
      <c r="Q12" s="24"/>
      <c r="R12" s="24"/>
      <c r="S12" s="24"/>
      <c r="T12" s="24"/>
      <c r="U12" s="24"/>
      <c r="V12" s="24"/>
      <c r="W12" s="24"/>
      <c r="X12" s="24"/>
      <c r="Y12" s="24"/>
      <c r="Z12" s="24"/>
      <c r="AA12" s="40"/>
    </row>
    <row r="13" spans="5:29"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row>
    <row r="14" spans="5:29" ht="24.95" customHeight="1">
      <c r="E14" s="17"/>
      <c r="F14" s="6"/>
      <c r="G14" s="28" t="s">
        <v>562</v>
      </c>
      <c r="H14" s="6"/>
      <c r="I14" s="6"/>
      <c r="J14" s="6"/>
      <c r="K14" s="6"/>
      <c r="L14" s="6"/>
      <c r="M14" s="6"/>
      <c r="N14" s="6"/>
      <c r="O14" s="6"/>
      <c r="P14" s="6"/>
      <c r="Q14" s="6"/>
      <c r="R14" s="6"/>
      <c r="S14" s="6"/>
      <c r="T14" s="6"/>
      <c r="U14" s="6"/>
      <c r="V14" s="6"/>
      <c r="W14" s="6"/>
      <c r="X14" s="6"/>
      <c r="Y14" s="6"/>
      <c r="Z14" s="6"/>
      <c r="AA14" s="43"/>
    </row>
    <row r="15" spans="5:29" hidden="1">
      <c r="E15" s="17"/>
      <c r="J15" s="38"/>
      <c r="K15" s="38"/>
      <c r="N15" s="38"/>
      <c r="O15" s="38"/>
      <c r="V15" s="38"/>
      <c r="W15" s="6"/>
      <c r="X15" s="6"/>
      <c r="Y15" s="6"/>
      <c r="Z15" s="6"/>
      <c r="AA15" s="43"/>
    </row>
    <row r="16" spans="5:29" ht="20.100000000000001" customHeight="1">
      <c r="E16" s="99"/>
      <c r="F16" s="52" t="s">
        <v>479</v>
      </c>
      <c r="G16" s="52"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row>
  </sheetData>
  <sheetProtection algorithmName="SHA-512" hashValue="i/smwKcsijpIxcaBiMr14+QRkJjZgaHHJHJ6HevAlzzpbvfBE4ZMM4Su3q6fzl/7GH+sWM0LzdNV8dItqDBO/g==" saltValue="epQV5wtLmQiDUV1//JmI9g=="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5" display="Click here to go back"/>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29" hidden="1"/>
    <row r="4" spans="5:29" hidden="1"/>
    <row r="5" spans="5:29" hidden="1"/>
    <row r="6" spans="5:29" hidden="1"/>
    <row r="7" spans="5:29" ht="15" customHeight="1"/>
    <row r="8" spans="5:29" ht="15" customHeight="1"/>
    <row r="9" spans="5:29"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29"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29"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29" s="103" customFormat="1" ht="20.100000000000001" customHeight="1">
      <c r="E12" s="45" t="s">
        <v>577</v>
      </c>
      <c r="F12" s="104" t="s">
        <v>398</v>
      </c>
      <c r="G12" s="24"/>
      <c r="H12" s="24"/>
      <c r="I12" s="24"/>
      <c r="J12" s="24"/>
      <c r="K12" s="24"/>
      <c r="L12" s="24"/>
      <c r="M12" s="24"/>
      <c r="N12" s="24"/>
      <c r="O12" s="24"/>
      <c r="P12" s="24"/>
      <c r="Q12" s="24"/>
      <c r="R12" s="24"/>
      <c r="S12" s="24"/>
      <c r="T12" s="24"/>
      <c r="U12" s="24"/>
      <c r="V12" s="24"/>
      <c r="W12" s="24"/>
      <c r="X12" s="24"/>
      <c r="Y12" s="24"/>
      <c r="Z12" s="24"/>
      <c r="AA12" s="40"/>
    </row>
    <row r="13" spans="5:29"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row>
    <row r="14" spans="5:29" ht="24.95" customHeight="1">
      <c r="E14" s="17"/>
      <c r="F14" s="6"/>
      <c r="G14" s="28" t="s">
        <v>562</v>
      </c>
      <c r="H14" s="6"/>
      <c r="I14" s="6"/>
      <c r="J14" s="6"/>
      <c r="K14" s="6"/>
      <c r="L14" s="6"/>
      <c r="M14" s="6"/>
      <c r="N14" s="6"/>
      <c r="O14" s="6"/>
      <c r="P14" s="6"/>
      <c r="Q14" s="6"/>
      <c r="R14" s="6"/>
      <c r="S14" s="6"/>
      <c r="T14" s="6"/>
      <c r="U14" s="6"/>
      <c r="V14" s="6"/>
      <c r="W14" s="6"/>
      <c r="X14" s="6"/>
      <c r="Y14" s="6"/>
      <c r="Z14" s="6"/>
      <c r="AA14" s="43"/>
    </row>
    <row r="15" spans="5:29" hidden="1">
      <c r="E15" s="17"/>
      <c r="J15" s="38"/>
      <c r="K15" s="38"/>
      <c r="N15" s="38"/>
      <c r="O15" s="38"/>
      <c r="V15" s="38"/>
      <c r="W15" s="6"/>
      <c r="X15" s="6"/>
      <c r="Y15" s="6"/>
      <c r="Z15" s="6"/>
      <c r="AA15" s="43"/>
    </row>
    <row r="16" spans="5:29" ht="20.100000000000001" customHeight="1">
      <c r="E16" s="99"/>
      <c r="F16" s="52" t="s">
        <v>479</v>
      </c>
      <c r="G16" s="52"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row>
  </sheetData>
  <sheetProtection algorithmName="SHA-512" hashValue="Gm3KJoDDqZNmF5HNzGSAuxpoKzdW26SNs7T/f6ipUR8wkNbPGxNRMKsJKwoy8IrJjgpVfiY9mi6zDLcdAMJl3w==" saltValue="BRiiWUH+S0qP/cIMeBurBw=="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2" display="Click here to go back"/>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30" hidden="1"/>
    <row r="4" spans="5:30" hidden="1"/>
    <row r="5" spans="5:30" hidden="1"/>
    <row r="6" spans="5:30" hidden="1"/>
    <row r="7" spans="5:30" ht="15" customHeight="1"/>
    <row r="8" spans="5:30" ht="15" customHeight="1"/>
    <row r="9" spans="5:30"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30"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30"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30" s="103" customFormat="1" ht="20.100000000000001" customHeight="1">
      <c r="E12" s="45" t="s">
        <v>578</v>
      </c>
      <c r="F12" s="104" t="s">
        <v>393</v>
      </c>
      <c r="G12" s="24"/>
      <c r="H12" s="24"/>
      <c r="I12" s="24"/>
      <c r="J12" s="24"/>
      <c r="K12" s="24"/>
      <c r="L12" s="24"/>
      <c r="M12" s="24"/>
      <c r="N12" s="24"/>
      <c r="O12" s="24"/>
      <c r="P12" s="24"/>
      <c r="Q12" s="24"/>
      <c r="R12" s="24"/>
      <c r="S12" s="24"/>
      <c r="T12" s="24"/>
      <c r="U12" s="24"/>
      <c r="V12" s="24"/>
      <c r="W12" s="24"/>
      <c r="X12" s="24"/>
      <c r="Y12" s="24"/>
      <c r="Z12" s="24"/>
      <c r="AA12" s="40"/>
    </row>
    <row r="13" spans="5:30"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f>IF(SUM(H13:W13)&gt;0,1,0)</f>
        <v>0</v>
      </c>
      <c r="AD13" s="20">
        <f>SUM(AC15:AC65535)</f>
        <v>0</v>
      </c>
    </row>
    <row r="14" spans="5:30" ht="24.95" customHeight="1">
      <c r="E14" s="17"/>
      <c r="F14" s="6"/>
      <c r="G14" s="28" t="s">
        <v>562</v>
      </c>
      <c r="H14" s="6"/>
      <c r="I14" s="6"/>
      <c r="J14" s="6"/>
      <c r="K14" s="6"/>
      <c r="L14" s="6"/>
      <c r="M14" s="6"/>
      <c r="N14" s="6"/>
      <c r="O14" s="6"/>
      <c r="P14" s="6"/>
      <c r="Q14" s="6"/>
      <c r="R14" s="6"/>
      <c r="S14" s="6"/>
      <c r="T14" s="6"/>
      <c r="U14" s="6"/>
      <c r="V14" s="6"/>
      <c r="W14" s="6"/>
      <c r="X14" s="6"/>
      <c r="Y14" s="6"/>
      <c r="Z14" s="6"/>
      <c r="AA14" s="43"/>
    </row>
    <row r="15" spans="5:30" hidden="1">
      <c r="E15" s="17"/>
      <c r="J15" s="38"/>
      <c r="K15" s="38"/>
      <c r="N15" s="38"/>
      <c r="O15" s="38"/>
      <c r="V15" s="38"/>
      <c r="W15" s="6"/>
      <c r="X15" s="6"/>
      <c r="Y15" s="6"/>
      <c r="Z15" s="6"/>
      <c r="AA15" s="43"/>
    </row>
    <row r="16" spans="5:30" ht="20.100000000000001" customHeight="1">
      <c r="E16" s="99"/>
      <c r="F16" s="52" t="s">
        <v>479</v>
      </c>
      <c r="G16" s="52"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row>
  </sheetData>
  <sheetProtection algorithmName="SHA-512" hashValue="2A4LfZUZ6GM/261M+sLX0N+dVUOPMygYncNBNyQc3Q6ktWE+WZ6YgmLeW7ejdgWhu+2XMQvVKENcNg0bscSPZA==" saltValue="Zc106VZJylt61N2FO6HKAQ=="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1" display="Click here to go back"/>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30" hidden="1"/>
    <row r="4" spans="5:30" hidden="1"/>
    <row r="5" spans="5:30" hidden="1"/>
    <row r="6" spans="5:30" hidden="1"/>
    <row r="7" spans="5:30" ht="15" customHeight="1"/>
    <row r="8" spans="5:30" ht="15" customHeight="1"/>
    <row r="9" spans="5:30"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30"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30"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30" s="103" customFormat="1" ht="20.100000000000001" customHeight="1">
      <c r="E12" s="45" t="s">
        <v>579</v>
      </c>
      <c r="F12" s="104" t="s">
        <v>388</v>
      </c>
      <c r="G12" s="24"/>
      <c r="H12" s="24"/>
      <c r="I12" s="24"/>
      <c r="J12" s="24"/>
      <c r="K12" s="24"/>
      <c r="L12" s="24"/>
      <c r="M12" s="24"/>
      <c r="N12" s="24"/>
      <c r="O12" s="24"/>
      <c r="P12" s="24"/>
      <c r="Q12" s="24"/>
      <c r="R12" s="24"/>
      <c r="S12" s="24"/>
      <c r="T12" s="24"/>
      <c r="U12" s="24"/>
      <c r="V12" s="24"/>
      <c r="W12" s="24"/>
      <c r="X12" s="24"/>
      <c r="Y12" s="24"/>
      <c r="Z12" s="24"/>
      <c r="AA12" s="40"/>
    </row>
    <row r="13" spans="5:30"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f>IF(SUM(H13:W13)&gt;0,1,0)</f>
        <v>0</v>
      </c>
      <c r="AD13" s="20">
        <f>SUM(AC15:AC65535)</f>
        <v>0</v>
      </c>
    </row>
    <row r="14" spans="5:30" ht="24.95" customHeight="1">
      <c r="E14" s="17"/>
      <c r="F14" s="6"/>
      <c r="G14" s="28" t="s">
        <v>562</v>
      </c>
      <c r="H14" s="6"/>
      <c r="I14" s="6"/>
      <c r="J14" s="6"/>
      <c r="K14" s="6"/>
      <c r="L14" s="6"/>
      <c r="M14" s="6"/>
      <c r="N14" s="6"/>
      <c r="O14" s="6"/>
      <c r="P14" s="6"/>
      <c r="Q14" s="6"/>
      <c r="R14" s="6"/>
      <c r="S14" s="6"/>
      <c r="T14" s="6"/>
      <c r="U14" s="6"/>
      <c r="V14" s="6"/>
      <c r="W14" s="6"/>
      <c r="X14" s="6"/>
      <c r="Y14" s="6"/>
      <c r="Z14" s="6"/>
      <c r="AA14" s="43"/>
    </row>
    <row r="15" spans="5:30" hidden="1">
      <c r="E15" s="17"/>
      <c r="J15" s="38"/>
      <c r="K15" s="38"/>
      <c r="N15" s="38"/>
      <c r="O15" s="38"/>
      <c r="V15" s="38"/>
      <c r="W15" s="6"/>
      <c r="X15" s="6"/>
      <c r="Y15" s="6"/>
      <c r="Z15" s="6"/>
      <c r="AA15" s="43"/>
    </row>
    <row r="16" spans="5:30" ht="20.100000000000001" customHeight="1">
      <c r="E16" s="99"/>
      <c r="F16" s="52" t="s">
        <v>479</v>
      </c>
      <c r="G16" s="52"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row>
  </sheetData>
  <sheetProtection algorithmName="SHA-512" hashValue="SiNNQeU49KYJBNSdb5QOEribs0lJtnF+WQ1jbcAF17W9Ow9mkeafu4WD2hGuZrMgPLyN7a9sTXVLpkGezluhsQ==" saltValue="ocKBjtglN9Ujtm09QO7LRA=="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0" display="Click here to go back"/>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29" hidden="1"/>
    <row r="4" spans="5:29" hidden="1"/>
    <row r="5" spans="5:29" hidden="1"/>
    <row r="6" spans="5:29" hidden="1"/>
    <row r="7" spans="5:29" ht="15" customHeight="1"/>
    <row r="8" spans="5:29" ht="15" customHeight="1"/>
    <row r="9" spans="5:29"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29"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29"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29" s="103" customFormat="1" ht="20.100000000000001" customHeight="1">
      <c r="E12" s="45" t="s">
        <v>580</v>
      </c>
      <c r="F12" s="104" t="s">
        <v>384</v>
      </c>
      <c r="G12" s="24"/>
      <c r="H12" s="24"/>
      <c r="I12" s="24"/>
      <c r="J12" s="24"/>
      <c r="K12" s="24"/>
      <c r="L12" s="24"/>
      <c r="M12" s="24"/>
      <c r="N12" s="24"/>
      <c r="O12" s="24"/>
      <c r="P12" s="24"/>
      <c r="Q12" s="24"/>
      <c r="R12" s="24"/>
      <c r="S12" s="24"/>
      <c r="T12" s="24"/>
      <c r="U12" s="24"/>
      <c r="V12" s="24"/>
      <c r="W12" s="24"/>
      <c r="X12" s="24"/>
      <c r="Y12" s="24"/>
      <c r="Z12" s="24"/>
      <c r="AA12" s="40"/>
    </row>
    <row r="13" spans="5:29"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row>
    <row r="14" spans="5:29" ht="24.95" customHeight="1">
      <c r="E14" s="17"/>
      <c r="F14" s="6"/>
      <c r="G14" s="28" t="s">
        <v>562</v>
      </c>
      <c r="H14" s="6"/>
      <c r="I14" s="6"/>
      <c r="J14" s="6"/>
      <c r="K14" s="6"/>
      <c r="L14" s="6"/>
      <c r="M14" s="6"/>
      <c r="N14" s="6"/>
      <c r="O14" s="6"/>
      <c r="P14" s="6"/>
      <c r="Q14" s="6"/>
      <c r="R14" s="6"/>
      <c r="S14" s="6"/>
      <c r="T14" s="6"/>
      <c r="U14" s="6"/>
      <c r="V14" s="6"/>
      <c r="W14" s="6"/>
      <c r="X14" s="6"/>
      <c r="Y14" s="6"/>
      <c r="Z14" s="6"/>
      <c r="AA14" s="43"/>
    </row>
    <row r="15" spans="5:29" hidden="1">
      <c r="E15" s="17"/>
      <c r="J15" s="38"/>
      <c r="K15" s="38"/>
      <c r="N15" s="38"/>
      <c r="O15" s="38"/>
      <c r="V15" s="38"/>
      <c r="W15" s="6"/>
      <c r="X15" s="6"/>
      <c r="Y15" s="6"/>
      <c r="Z15" s="6"/>
      <c r="AA15" s="43"/>
    </row>
    <row r="16" spans="5:29" ht="20.100000000000001" customHeight="1">
      <c r="E16" s="99"/>
      <c r="F16" s="52" t="s">
        <v>479</v>
      </c>
      <c r="G16" s="52"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row>
  </sheetData>
  <sheetProtection algorithmName="SHA-512" hashValue="9I803aBmoxiAMfCw0eGKaT0Z11zkFPQS7vBV9kFSc1OXG4XVQKuTKq1rNnDfXYMJEbLCZ4aFdU2JeL9ljv4yfg==" saltValue="XDvaGhqDy8U6ODerKWJsEA=="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9" display="Click here to go back"/>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theme="7"/>
  </sheetPr>
  <dimension ref="A1:XFC17"/>
  <sheetViews>
    <sheetView showGridLines="0" topLeftCell="A7" zoomScale="90" zoomScaleNormal="90" workbookViewId="0">
      <selection activeCell="AA15" sqref="AA15"/>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1</v>
      </c>
    </row>
    <row r="2" spans="5:29"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29" hidden="1"/>
    <row r="4" spans="5:29" hidden="1"/>
    <row r="5" spans="5:29" hidden="1"/>
    <row r="6" spans="5:29" hidden="1"/>
    <row r="7" spans="5:29" ht="15" customHeight="1"/>
    <row r="8" spans="5:29" ht="15" customHeight="1"/>
    <row r="9" spans="5:29"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29"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29"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29" s="103" customFormat="1" ht="20.100000000000001" customHeight="1">
      <c r="E12" s="45" t="s">
        <v>581</v>
      </c>
      <c r="F12" s="104" t="s">
        <v>379</v>
      </c>
      <c r="G12" s="24"/>
      <c r="H12" s="24"/>
      <c r="I12" s="24"/>
      <c r="J12" s="24"/>
      <c r="K12" s="24"/>
      <c r="L12" s="24"/>
      <c r="M12" s="24"/>
      <c r="N12" s="24"/>
      <c r="O12" s="24"/>
      <c r="P12" s="24"/>
      <c r="Q12" s="24"/>
      <c r="R12" s="24"/>
      <c r="S12" s="24"/>
      <c r="T12" s="24"/>
      <c r="U12" s="24"/>
      <c r="V12" s="24"/>
      <c r="W12" s="24"/>
      <c r="X12" s="24"/>
      <c r="Y12" s="24"/>
      <c r="Z12" s="24"/>
      <c r="AA12" s="40"/>
    </row>
    <row r="13" spans="5:29"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row>
    <row r="14" spans="5:29" ht="24.95" customHeight="1">
      <c r="E14" s="17"/>
      <c r="F14" s="6"/>
      <c r="G14" s="28" t="s">
        <v>562</v>
      </c>
      <c r="H14" s="6"/>
      <c r="I14" s="6"/>
      <c r="J14" s="6"/>
      <c r="K14" s="6"/>
      <c r="L14" s="6"/>
      <c r="M14" s="6"/>
      <c r="N14" s="6"/>
      <c r="O14" s="6"/>
      <c r="P14" s="6"/>
      <c r="Q14" s="6"/>
      <c r="R14" s="6"/>
      <c r="S14" s="6"/>
      <c r="T14" s="6"/>
      <c r="U14" s="6"/>
      <c r="V14" s="6"/>
      <c r="W14" s="6"/>
      <c r="X14" s="6"/>
      <c r="Y14" s="6"/>
      <c r="Z14" s="6"/>
      <c r="AA14" s="43"/>
    </row>
    <row r="15" spans="5:29" ht="24.95" customHeight="1">
      <c r="E15" s="2">
        <v>1</v>
      </c>
      <c r="F15" s="96" t="s">
        <v>582</v>
      </c>
      <c r="G15" s="97" t="s">
        <v>583</v>
      </c>
      <c r="H15" s="32">
        <v>195795</v>
      </c>
      <c r="I15" s="32"/>
      <c r="J15" s="32"/>
      <c r="K15" s="98">
        <f>+IFERROR(IF(COUNT(H15:J15),ROUND(SUM(H15:J15),0),""),"")</f>
        <v>195795</v>
      </c>
      <c r="L15" s="37">
        <f>+IFERROR(IF(COUNT(K15),ROUND(K15/'Shareholding Pattern'!$L$78*100,2),""),"")</f>
        <v>4.92</v>
      </c>
      <c r="M15" s="36">
        <f>IF(H15="","",H15)</f>
        <v>195795</v>
      </c>
      <c r="N15" s="36"/>
      <c r="O15" s="56">
        <f>+IFERROR(IF(COUNT(M15:N15),ROUND(SUM(M15,N15),2),""),"")</f>
        <v>195795</v>
      </c>
      <c r="P15" s="37">
        <f>+IFERROR(IF(COUNT(O15),ROUND(O15/('Shareholding Pattern'!$P$79)*100,2),""),"")</f>
        <v>4.92</v>
      </c>
      <c r="Q15" s="32"/>
      <c r="R15" s="32"/>
      <c r="S15" s="98" t="str">
        <f>+IFERROR(IF(COUNT(Q15:R15),ROUND(SUM(Q15:R15),0),""),"")</f>
        <v/>
      </c>
      <c r="T15" s="37">
        <f>+IFERROR(IF(COUNT(K15,S15),ROUND(SUM(S15,K15)/SUM('Shareholding Pattern'!$L$78,'Shareholding Pattern'!$T$78)*100,2),""),"")</f>
        <v>4.92</v>
      </c>
      <c r="U15" s="32"/>
      <c r="V15" s="34" t="str">
        <f>+IFERROR(IF(COUNT(U15),ROUND(SUM(U15)/SUM(K15)*100,2),""),0)</f>
        <v/>
      </c>
      <c r="W15" s="32">
        <v>0</v>
      </c>
      <c r="X15" s="90"/>
      <c r="Y15" s="32">
        <v>0</v>
      </c>
      <c r="Z15" s="32">
        <v>0</v>
      </c>
      <c r="AA15" s="32">
        <v>0</v>
      </c>
      <c r="AB15" s="20"/>
      <c r="AC15" s="20" t="e">
        <f>SUM(#REF!)</f>
        <v>#REF!</v>
      </c>
    </row>
    <row r="16" spans="5:29" hidden="1">
      <c r="E16" s="17"/>
      <c r="J16" s="38"/>
      <c r="K16" s="38"/>
      <c r="N16" s="38"/>
      <c r="O16" s="38"/>
      <c r="V16" s="38"/>
      <c r="W16" s="6"/>
      <c r="X16" s="6"/>
      <c r="Y16" s="6"/>
      <c r="Z16" s="6"/>
      <c r="AA16" s="43"/>
    </row>
    <row r="17" spans="5:27" ht="20.100000000000001" customHeight="1">
      <c r="E17" s="99"/>
      <c r="F17" s="52" t="s">
        <v>479</v>
      </c>
      <c r="G17" s="52" t="s">
        <v>173</v>
      </c>
      <c r="H17" s="31">
        <f>+IFERROR(IF(COUNT(H14:H16),ROUND(SUM(H14:H16),0),""),"")</f>
        <v>195795</v>
      </c>
      <c r="I17" s="31" t="str">
        <f>+IFERROR(IF(COUNT(I14:I16),ROUND(SUM(I14:I16),0),""),"")</f>
        <v/>
      </c>
      <c r="J17" s="31" t="str">
        <f>+IFERROR(IF(COUNT(J14:J16),ROUND(SUM(J14:J16),0),""),"")</f>
        <v/>
      </c>
      <c r="K17" s="31">
        <f>+IFERROR(IF(COUNT(K14:K16),ROUND(SUM(K14:K16),0),""),"")</f>
        <v>195795</v>
      </c>
      <c r="L17" s="34">
        <f>+IFERROR(IF(COUNT(K17),ROUND(K17/'Shareholding Pattern'!$L$78*100,2),""),"")</f>
        <v>4.92</v>
      </c>
      <c r="M17" s="39">
        <f>+IFERROR(IF(COUNT(M14:M16),ROUND(SUM(M14:M16),0),""),"")</f>
        <v>195795</v>
      </c>
      <c r="N17" s="39" t="str">
        <f>+IFERROR(IF(COUNT(N14:N16),ROUND(SUM(N14:N16),0),""),"")</f>
        <v/>
      </c>
      <c r="O17" s="39">
        <f>+IFERROR(IF(COUNT(O14:O16),ROUND(SUM(O14:O16),0),""),"")</f>
        <v>195795</v>
      </c>
      <c r="P17" s="34">
        <f>+IFERROR(IF(COUNT(O17),ROUND(O17/('Shareholding Pattern'!$P$79)*100,2),""),"")</f>
        <v>4.92</v>
      </c>
      <c r="Q17" s="31" t="str">
        <f>+IFERROR(IF(COUNT(Q14:Q16),ROUND(SUM(Q14:Q16),0),""),"")</f>
        <v/>
      </c>
      <c r="R17" s="31" t="str">
        <f>+IFERROR(IF(COUNT(R14:R16),ROUND(SUM(R14:R16),0),""),"")</f>
        <v/>
      </c>
      <c r="S17" s="31" t="str">
        <f>+IFERROR(IF(COUNT(S14:S16),ROUND(SUM(S14:S16),0),""),"")</f>
        <v/>
      </c>
      <c r="T17" s="34">
        <f>+IFERROR(IF(COUNT(K17,S17),ROUND(SUM(S17,K17)/SUM('Shareholding Pattern'!$L$78,'Shareholding Pattern'!$T$78)*100,2),""),"")</f>
        <v>4.92</v>
      </c>
      <c r="U17" s="31" t="str">
        <f>+IFERROR(IF(COUNT(U14:U16),ROUND(SUM(U14:U16),0),""),"")</f>
        <v/>
      </c>
      <c r="V17" s="34" t="str">
        <f>+IFERROR(IF(COUNT(U17),ROUND(SUM(U17)/SUM(K17)*100,2),""),0)</f>
        <v/>
      </c>
      <c r="W17" s="31">
        <f>+IFERROR(IF(COUNT(W14:W16),ROUND(SUM(W14:W16),0),""),"")</f>
        <v>0</v>
      </c>
      <c r="X17" s="91"/>
      <c r="Y17" s="31">
        <f>+IFERROR(IF(COUNT(Y14:Y16),ROUND(SUM(Y14:Y16),0),""),"")</f>
        <v>0</v>
      </c>
      <c r="Z17" s="31">
        <f>+IFERROR(IF(COUNT(Z14:Z16),ROUND(SUM(Z14:Z16),0),""),"")</f>
        <v>0</v>
      </c>
      <c r="AA17" s="31">
        <f>+IFERROR(IF(COUNT(AA14:AA16),ROUND(SUM(AA14:AA16),0),""),"")</f>
        <v>0</v>
      </c>
    </row>
  </sheetData>
  <sheetProtection password="F884"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H13:J13 M13:N13 Q13:R13 H15:J15 M15:N15 Q15:R15">
      <formula1>0</formula1>
    </dataValidation>
    <dataValidation type="whole" operator="lessThanOrEqual" allowBlank="1" showInputMessage="1" showErrorMessage="1" sqref="U13 U15">
      <formula1>H13</formula1>
    </dataValidation>
    <dataValidation type="whole" operator="lessThanOrEqual" allowBlank="1" showInputMessage="1" showErrorMessage="1" sqref="W13 W15">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formula1>K13</formula1>
    </dataValidation>
  </dataValidations>
  <hyperlinks>
    <hyperlink ref="G17" location="'Shareholding Pattern'!F40" display="Total"/>
    <hyperlink ref="F17" location="'Shareholding Pattern'!F58"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745" r:id="rId3" name="Button 1">
              <controlPr defaultSize="0" print="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29" hidden="1"/>
    <row r="4" spans="5:29" hidden="1"/>
    <row r="5" spans="5:29" hidden="1"/>
    <row r="6" spans="5:29" hidden="1"/>
    <row r="7" spans="5:29" ht="15" customHeight="1"/>
    <row r="8" spans="5:29" ht="15" customHeight="1"/>
    <row r="9" spans="5:29"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29"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29"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29" s="103" customFormat="1" ht="20.100000000000001" customHeight="1">
      <c r="E12" s="45" t="s">
        <v>584</v>
      </c>
      <c r="F12" s="104" t="s">
        <v>374</v>
      </c>
      <c r="G12" s="24"/>
      <c r="H12" s="24"/>
      <c r="I12" s="24"/>
      <c r="J12" s="24"/>
      <c r="K12" s="24"/>
      <c r="L12" s="24"/>
      <c r="M12" s="24"/>
      <c r="N12" s="24"/>
      <c r="O12" s="24"/>
      <c r="P12" s="24"/>
      <c r="Q12" s="24"/>
      <c r="R12" s="24"/>
      <c r="S12" s="24"/>
      <c r="T12" s="24"/>
      <c r="U12" s="24"/>
      <c r="V12" s="24"/>
      <c r="W12" s="24"/>
      <c r="X12" s="24"/>
      <c r="Y12" s="24"/>
      <c r="Z12" s="24"/>
      <c r="AA12" s="40"/>
    </row>
    <row r="13" spans="5:29"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row>
    <row r="14" spans="5:29" ht="24.95" customHeight="1">
      <c r="E14" s="17"/>
      <c r="F14" s="6"/>
      <c r="G14" s="28" t="s">
        <v>562</v>
      </c>
      <c r="H14" s="6"/>
      <c r="I14" s="6"/>
      <c r="J14" s="6"/>
      <c r="K14" s="6"/>
      <c r="L14" s="6"/>
      <c r="M14" s="6"/>
      <c r="N14" s="6"/>
      <c r="O14" s="6"/>
      <c r="P14" s="6"/>
      <c r="Q14" s="6"/>
      <c r="R14" s="6"/>
      <c r="S14" s="6"/>
      <c r="T14" s="6"/>
      <c r="U14" s="6"/>
      <c r="V14" s="6"/>
      <c r="W14" s="6"/>
      <c r="X14" s="6"/>
      <c r="Y14" s="6"/>
      <c r="Z14" s="6"/>
      <c r="AA14" s="43"/>
    </row>
    <row r="15" spans="5:29" hidden="1">
      <c r="E15" s="17"/>
      <c r="J15" s="38"/>
      <c r="K15" s="38"/>
      <c r="N15" s="38"/>
      <c r="O15" s="38"/>
      <c r="V15" s="38"/>
      <c r="W15" s="6"/>
      <c r="X15" s="6"/>
      <c r="Y15" s="6"/>
      <c r="Z15" s="6"/>
      <c r="AA15" s="43"/>
    </row>
    <row r="16" spans="5:29" ht="20.100000000000001" customHeight="1">
      <c r="E16" s="99"/>
      <c r="F16" s="52" t="s">
        <v>479</v>
      </c>
      <c r="G16" s="52"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row>
  </sheetData>
  <sheetProtection algorithmName="SHA-512" hashValue="IKr2SoKCwBpTaPnEzieiDOtt5zKfuIzSYu6zrGzQ5t1aGR0UCw6/4iEans7jGO9eJjlCQ3IrsJ0zFsr5Ule2uw==" saltValue="y+ziDVirhUvxvEPCNcPbPQ=="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7" display="Click here to go back"/>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29" hidden="1"/>
    <row r="4" spans="5:29" hidden="1"/>
    <row r="5" spans="5:29" hidden="1"/>
    <row r="6" spans="5:29" hidden="1"/>
    <row r="7" spans="5:29" ht="15" customHeight="1"/>
    <row r="8" spans="5:29" ht="15" customHeight="1"/>
    <row r="9" spans="5:29"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29"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29"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29" s="103" customFormat="1" ht="20.100000000000001" customHeight="1">
      <c r="E12" s="45" t="s">
        <v>585</v>
      </c>
      <c r="F12" s="104" t="s">
        <v>365</v>
      </c>
      <c r="G12" s="24"/>
      <c r="H12" s="24"/>
      <c r="I12" s="24"/>
      <c r="J12" s="24"/>
      <c r="K12" s="24"/>
      <c r="L12" s="24"/>
      <c r="M12" s="24"/>
      <c r="N12" s="24"/>
      <c r="O12" s="24"/>
      <c r="P12" s="24"/>
      <c r="Q12" s="24"/>
      <c r="R12" s="24"/>
      <c r="S12" s="24"/>
      <c r="T12" s="24"/>
      <c r="U12" s="24"/>
      <c r="V12" s="24"/>
      <c r="W12" s="24"/>
      <c r="X12" s="24"/>
      <c r="Y12" s="24"/>
      <c r="Z12" s="24"/>
      <c r="AA12" s="40"/>
    </row>
    <row r="13" spans="5:29"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row>
    <row r="14" spans="5:29" ht="24.95" customHeight="1">
      <c r="E14" s="17"/>
      <c r="F14" s="6"/>
      <c r="G14" s="28" t="s">
        <v>562</v>
      </c>
      <c r="H14" s="6"/>
      <c r="I14" s="6"/>
      <c r="J14" s="6"/>
      <c r="K14" s="6"/>
      <c r="L14" s="6"/>
      <c r="M14" s="6"/>
      <c r="N14" s="6"/>
      <c r="O14" s="6"/>
      <c r="P14" s="6"/>
      <c r="Q14" s="6"/>
      <c r="R14" s="6"/>
      <c r="S14" s="6"/>
      <c r="T14" s="6"/>
      <c r="U14" s="6"/>
      <c r="V14" s="6"/>
      <c r="W14" s="6"/>
      <c r="X14" s="6"/>
      <c r="Y14" s="6"/>
      <c r="Z14" s="6"/>
      <c r="AA14" s="43"/>
    </row>
    <row r="15" spans="5:29" hidden="1">
      <c r="E15" s="17"/>
      <c r="J15" s="38"/>
      <c r="K15" s="38"/>
      <c r="N15" s="38"/>
      <c r="O15" s="38"/>
      <c r="V15" s="38"/>
      <c r="W15" s="6"/>
      <c r="X15" s="6"/>
      <c r="Y15" s="6"/>
      <c r="Z15" s="6"/>
      <c r="AA15" s="43"/>
    </row>
    <row r="16" spans="5:29" ht="20.100000000000001" customHeight="1">
      <c r="E16" s="99"/>
      <c r="F16" s="52" t="s">
        <v>479</v>
      </c>
      <c r="G16" s="52"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row>
  </sheetData>
  <sheetProtection algorithmName="SHA-512" hashValue="yF8yWwI+67utL/frh/kZuiCl9jwZk/x3ZU4yWYqw4kx4XDkaFwUt/e4f6esahItmxhkiHn0DavhaHKZ24X6Etw==" saltValue="CkrOPzyFGM5ULwhrpoNtPQ=="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4" display="Click here to go back"/>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29" hidden="1"/>
    <row r="4" spans="5:29" hidden="1"/>
    <row r="5" spans="5:29" hidden="1"/>
    <row r="6" spans="5:29" hidden="1"/>
    <row r="7" spans="5:29" ht="15" customHeight="1"/>
    <row r="8" spans="5:29" ht="15" customHeight="1"/>
    <row r="9" spans="5:29"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29"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29"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29" s="103" customFormat="1" ht="20.100000000000001" customHeight="1">
      <c r="E12" s="45" t="s">
        <v>586</v>
      </c>
      <c r="F12" s="104" t="s">
        <v>360</v>
      </c>
      <c r="G12" s="24"/>
      <c r="H12" s="24"/>
      <c r="I12" s="24"/>
      <c r="J12" s="24"/>
      <c r="K12" s="24"/>
      <c r="L12" s="24"/>
      <c r="M12" s="24"/>
      <c r="N12" s="24"/>
      <c r="O12" s="24"/>
      <c r="P12" s="24"/>
      <c r="Q12" s="24"/>
      <c r="R12" s="24"/>
      <c r="S12" s="24"/>
      <c r="T12" s="24"/>
      <c r="U12" s="24"/>
      <c r="V12" s="24"/>
      <c r="W12" s="24"/>
      <c r="X12" s="24"/>
      <c r="Y12" s="24"/>
      <c r="Z12" s="24"/>
      <c r="AA12" s="40"/>
    </row>
    <row r="13" spans="5:29"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row>
    <row r="14" spans="5:29" ht="24" customHeight="1">
      <c r="E14" s="17"/>
      <c r="F14" s="6"/>
      <c r="G14" s="28" t="s">
        <v>562</v>
      </c>
      <c r="H14" s="6"/>
      <c r="I14" s="6"/>
      <c r="J14" s="6"/>
      <c r="K14" s="6"/>
      <c r="L14" s="6"/>
      <c r="M14" s="6"/>
      <c r="N14" s="6"/>
      <c r="O14" s="6"/>
      <c r="P14" s="6"/>
      <c r="Q14" s="6"/>
      <c r="R14" s="6"/>
      <c r="S14" s="6"/>
      <c r="T14" s="6"/>
      <c r="U14" s="6"/>
      <c r="V14" s="6"/>
      <c r="W14" s="6"/>
      <c r="X14" s="6"/>
      <c r="Y14" s="6"/>
      <c r="Z14" s="6"/>
      <c r="AA14" s="43"/>
    </row>
    <row r="15" spans="5:29" hidden="1">
      <c r="E15" s="17"/>
      <c r="J15" s="38"/>
      <c r="K15" s="38"/>
      <c r="N15" s="38"/>
      <c r="O15" s="38"/>
      <c r="V15" s="38"/>
      <c r="W15" s="6"/>
      <c r="X15" s="6"/>
      <c r="Y15" s="6"/>
      <c r="Z15" s="6"/>
      <c r="AA15" s="43"/>
    </row>
    <row r="16" spans="5:29" ht="20.100000000000001" customHeight="1">
      <c r="E16" s="99"/>
      <c r="F16" s="52" t="s">
        <v>479</v>
      </c>
      <c r="G16" s="52"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row>
  </sheetData>
  <sheetProtection algorithmName="SHA-512" hashValue="2FhEDgXFvp6mKrrNgafOj4yNh7GTOc8I/dnsqY0B2/+ykub6MDAjU0UTXgBSz/klTuqlIOEI6NZnuKMtEjHh/A==" saltValue="ffUZMVMaJ0kRGAmh3hBgmg=="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3" display="Click here to go back"/>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29" hidden="1"/>
    <row r="4" spans="5:29" hidden="1"/>
    <row r="5" spans="5:29" hidden="1"/>
    <row r="6" spans="5:29" hidden="1"/>
    <row r="7" spans="5:29" ht="15" customHeight="1"/>
    <row r="8" spans="5:29" ht="15" customHeight="1"/>
    <row r="9" spans="5:29"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29"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29"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29" s="103" customFormat="1" ht="20.100000000000001" customHeight="1">
      <c r="E12" s="45" t="s">
        <v>587</v>
      </c>
      <c r="F12" s="104" t="s">
        <v>588</v>
      </c>
      <c r="G12" s="24"/>
      <c r="H12" s="24"/>
      <c r="I12" s="24"/>
      <c r="J12" s="24"/>
      <c r="K12" s="24"/>
      <c r="L12" s="24"/>
      <c r="M12" s="24"/>
      <c r="N12" s="24"/>
      <c r="O12" s="24"/>
      <c r="P12" s="24"/>
      <c r="Q12" s="24"/>
      <c r="R12" s="24"/>
      <c r="S12" s="24"/>
      <c r="T12" s="24"/>
      <c r="U12" s="24"/>
      <c r="V12" s="24"/>
      <c r="W12" s="24"/>
      <c r="X12" s="24"/>
      <c r="Y12" s="24"/>
      <c r="Z12" s="24"/>
      <c r="AA12" s="40"/>
    </row>
    <row r="13" spans="5:29"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row>
    <row r="14" spans="5:29" ht="24.95" customHeight="1">
      <c r="E14" s="17"/>
      <c r="F14" s="6"/>
      <c r="G14" s="28" t="s">
        <v>562</v>
      </c>
      <c r="H14" s="6"/>
      <c r="I14" s="6"/>
      <c r="J14" s="6"/>
      <c r="K14" s="6"/>
      <c r="L14" s="6"/>
      <c r="M14" s="6"/>
      <c r="N14" s="6"/>
      <c r="O14" s="6"/>
      <c r="P14" s="6"/>
      <c r="Q14" s="6"/>
      <c r="R14" s="6"/>
      <c r="S14" s="6"/>
      <c r="T14" s="6"/>
      <c r="U14" s="6"/>
      <c r="V14" s="6"/>
      <c r="W14" s="6"/>
      <c r="X14" s="6"/>
      <c r="Y14" s="6"/>
      <c r="Z14" s="6"/>
      <c r="AA14" s="43"/>
    </row>
    <row r="15" spans="5:29" hidden="1">
      <c r="E15" s="17"/>
      <c r="J15" s="38"/>
      <c r="K15" s="38"/>
      <c r="N15" s="38"/>
      <c r="O15" s="38"/>
      <c r="V15" s="38"/>
      <c r="W15" s="6"/>
      <c r="X15" s="6"/>
      <c r="Y15" s="6"/>
      <c r="Z15" s="6"/>
      <c r="AA15" s="43"/>
    </row>
    <row r="16" spans="5:29" ht="20.100000000000001" customHeight="1">
      <c r="E16" s="99"/>
      <c r="F16" s="52" t="s">
        <v>479</v>
      </c>
      <c r="G16" s="52"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row>
  </sheetData>
  <sheetProtection algorithmName="SHA-512" hashValue="zpoWb9jcAQ8NTtFW3EH5SDEYVWPQzKTMOGHNeAoDTKDExJH65jdc2wArmEG+Mp2jcdonS5jy8ijmKHY8M3/otw==" saltValue="06Epoq9AXyJdDrsHCWQsbg=="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2" display="Click here to go back"/>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589</v>
      </c>
      <c r="AS1" t="s">
        <v>590</v>
      </c>
      <c r="AT1" t="s">
        <v>591</v>
      </c>
      <c r="AU1" t="s">
        <v>592</v>
      </c>
      <c r="AV1" t="s">
        <v>593</v>
      </c>
      <c r="AW1" t="s">
        <v>426</v>
      </c>
      <c r="AX1" t="s">
        <v>551</v>
      </c>
      <c r="AY1" t="s">
        <v>552</v>
      </c>
      <c r="AZ1" t="s">
        <v>554</v>
      </c>
      <c r="BA1" t="s">
        <v>532</v>
      </c>
      <c r="BB1" t="s">
        <v>526</v>
      </c>
      <c r="BC1" t="s">
        <v>555</v>
      </c>
      <c r="BD1" t="s">
        <v>556</v>
      </c>
      <c r="BE1" t="s">
        <v>538</v>
      </c>
    </row>
    <row r="2" spans="4:57" ht="15" hidden="1" customHeight="1">
      <c r="E2" t="s">
        <v>594</v>
      </c>
      <c r="F2" t="s">
        <v>535</v>
      </c>
      <c r="G2" t="s">
        <v>464</v>
      </c>
      <c r="H2" t="s">
        <v>465</v>
      </c>
      <c r="I2" t="s">
        <v>128</v>
      </c>
      <c r="J2" t="s">
        <v>129</v>
      </c>
      <c r="K2" t="s">
        <v>130</v>
      </c>
      <c r="L2" t="s">
        <v>131</v>
      </c>
      <c r="M2" t="s">
        <v>132</v>
      </c>
      <c r="N2" t="s">
        <v>133</v>
      </c>
      <c r="O2" t="s">
        <v>134</v>
      </c>
      <c r="P2" t="s">
        <v>135</v>
      </c>
      <c r="Q2" t="s">
        <v>136</v>
      </c>
      <c r="R2" t="s">
        <v>137</v>
      </c>
      <c r="S2" t="s">
        <v>138</v>
      </c>
      <c r="T2" t="s">
        <v>139</v>
      </c>
      <c r="U2" t="s">
        <v>188</v>
      </c>
      <c r="V2" t="s">
        <v>140</v>
      </c>
      <c r="W2" t="s">
        <v>141</v>
      </c>
      <c r="X2" t="s">
        <v>142</v>
      </c>
      <c r="Y2" t="s">
        <v>145</v>
      </c>
      <c r="Z2" t="s">
        <v>466</v>
      </c>
      <c r="AA2" t="s">
        <v>146</v>
      </c>
      <c r="AB2" t="s">
        <v>147</v>
      </c>
      <c r="AC2" t="s">
        <v>148</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557</v>
      </c>
    </row>
    <row r="5" spans="4:57" hidden="1">
      <c r="AF5" t="s">
        <v>524</v>
      </c>
    </row>
    <row r="6" spans="4:57" hidden="1">
      <c r="AF6" t="s">
        <v>558</v>
      </c>
    </row>
    <row r="7" spans="4:57">
      <c r="AF7" t="s">
        <v>525</v>
      </c>
    </row>
    <row r="8" spans="4:57">
      <c r="AF8" t="s">
        <v>559</v>
      </c>
    </row>
    <row r="9" spans="4:57" ht="29.25" customHeight="1">
      <c r="D9" s="531" t="s">
        <v>470</v>
      </c>
      <c r="E9" s="531" t="s">
        <v>539</v>
      </c>
      <c r="F9" s="531" t="s">
        <v>595</v>
      </c>
      <c r="G9" s="531" t="s">
        <v>471</v>
      </c>
      <c r="H9" s="460" t="s">
        <v>472</v>
      </c>
      <c r="I9" s="531" t="s">
        <v>540</v>
      </c>
      <c r="J9" s="460" t="s">
        <v>154</v>
      </c>
      <c r="K9" s="460" t="s">
        <v>155</v>
      </c>
      <c r="L9" s="460" t="s">
        <v>156</v>
      </c>
      <c r="M9" s="460" t="s">
        <v>157</v>
      </c>
      <c r="N9" s="460" t="s">
        <v>158</v>
      </c>
      <c r="O9" s="460" t="s">
        <v>191</v>
      </c>
      <c r="P9" s="460"/>
      <c r="Q9" s="460"/>
      <c r="R9" s="460"/>
      <c r="S9" s="460" t="s">
        <v>160</v>
      </c>
      <c r="T9" s="531" t="s">
        <v>161</v>
      </c>
      <c r="U9" s="531" t="s">
        <v>596</v>
      </c>
      <c r="V9" s="460" t="s">
        <v>522</v>
      </c>
      <c r="W9" s="460" t="s">
        <v>164</v>
      </c>
      <c r="X9" s="460"/>
      <c r="Y9" s="460" t="s">
        <v>166</v>
      </c>
      <c r="Z9" s="460" t="s">
        <v>466</v>
      </c>
      <c r="AA9" s="466" t="s">
        <v>167</v>
      </c>
      <c r="AB9" s="467"/>
      <c r="AC9" s="468"/>
      <c r="AG9" t="s">
        <v>561</v>
      </c>
      <c r="AV9" t="s">
        <v>539</v>
      </c>
    </row>
    <row r="10" spans="4:57" ht="31.5" customHeight="1">
      <c r="D10" s="461"/>
      <c r="E10" s="461"/>
      <c r="F10" s="461"/>
      <c r="G10" s="461"/>
      <c r="H10" s="460"/>
      <c r="I10" s="461"/>
      <c r="J10" s="460"/>
      <c r="K10" s="460"/>
      <c r="L10" s="460"/>
      <c r="M10" s="460"/>
      <c r="N10" s="460"/>
      <c r="O10" s="460" t="s">
        <v>192</v>
      </c>
      <c r="P10" s="460"/>
      <c r="Q10" s="460"/>
      <c r="R10" s="460" t="s">
        <v>193</v>
      </c>
      <c r="S10" s="460"/>
      <c r="T10" s="461"/>
      <c r="U10" s="494"/>
      <c r="V10" s="460"/>
      <c r="W10" s="460"/>
      <c r="X10" s="460"/>
      <c r="Y10" s="460"/>
      <c r="Z10" s="460"/>
      <c r="AA10" s="456" t="s">
        <v>170</v>
      </c>
      <c r="AB10" s="457"/>
      <c r="AC10" s="458"/>
      <c r="AG10" t="s">
        <v>528</v>
      </c>
      <c r="AV10" t="s">
        <v>541</v>
      </c>
    </row>
    <row r="11" spans="4:57" ht="45">
      <c r="D11" s="459"/>
      <c r="E11" s="459"/>
      <c r="F11" s="459"/>
      <c r="G11" s="459"/>
      <c r="H11" s="460"/>
      <c r="I11" s="459"/>
      <c r="J11" s="460"/>
      <c r="K11" s="460"/>
      <c r="L11" s="460"/>
      <c r="M11" s="460"/>
      <c r="N11" s="460"/>
      <c r="O11" s="21" t="s">
        <v>171</v>
      </c>
      <c r="P11" s="21" t="s">
        <v>172</v>
      </c>
      <c r="Q11" s="21" t="s">
        <v>173</v>
      </c>
      <c r="R11" s="460"/>
      <c r="S11" s="460"/>
      <c r="T11" s="459"/>
      <c r="U11" s="495"/>
      <c r="V11" s="460"/>
      <c r="W11" s="21" t="s">
        <v>174</v>
      </c>
      <c r="X11" s="21" t="s">
        <v>175</v>
      </c>
      <c r="Y11" s="460"/>
      <c r="Z11" s="460"/>
      <c r="AA11" s="89" t="s">
        <v>176</v>
      </c>
      <c r="AB11" s="89" t="s">
        <v>177</v>
      </c>
      <c r="AC11" s="89" t="s">
        <v>178</v>
      </c>
      <c r="AG11" t="s">
        <v>546</v>
      </c>
    </row>
    <row r="12" spans="4:57" ht="15.75">
      <c r="D12" s="45" t="s">
        <v>597</v>
      </c>
      <c r="E12" s="79" t="s">
        <v>217</v>
      </c>
      <c r="F12" s="80"/>
      <c r="G12" s="24"/>
      <c r="H12" s="24"/>
      <c r="I12" s="24"/>
      <c r="J12" s="24"/>
      <c r="K12" s="24"/>
      <c r="L12" s="24"/>
      <c r="M12" s="24"/>
      <c r="N12" s="24"/>
      <c r="O12" s="24"/>
      <c r="P12" s="24"/>
      <c r="Q12" s="24"/>
      <c r="R12" s="24"/>
      <c r="S12" s="24"/>
      <c r="T12" s="24"/>
      <c r="U12" s="24"/>
      <c r="V12" s="24"/>
      <c r="W12" s="24"/>
      <c r="X12" s="24"/>
      <c r="Y12" s="24"/>
      <c r="Z12" s="24"/>
      <c r="AA12" s="24"/>
      <c r="AB12" s="24"/>
      <c r="AC12" s="40"/>
      <c r="AF12" t="s">
        <v>565</v>
      </c>
    </row>
    <row r="13" spans="4:57" s="20" customFormat="1" hidden="1">
      <c r="D13" s="2"/>
      <c r="E13" s="11"/>
      <c r="F13" s="25"/>
      <c r="G13" s="25"/>
      <c r="H13" s="26"/>
      <c r="I13" s="3"/>
      <c r="J13" s="3"/>
      <c r="K13" s="32"/>
      <c r="L13" s="32"/>
      <c r="M13" s="84" t="str">
        <f>+IFERROR(IF(COUNT(J13:L13),ROUND(SUM(J13:L13),0),""),"")</f>
        <v/>
      </c>
      <c r="N13" s="41" t="str">
        <f>+IFERROR(IF(COUNT(M13),ROUND(M13/'Shareholding Pattern'!$L$78*100,2),""),"")</f>
        <v/>
      </c>
      <c r="O13" s="85" t="str">
        <f>IF(J13="","",J13)</f>
        <v/>
      </c>
      <c r="P13" s="36"/>
      <c r="Q13" s="101" t="str">
        <f>+IFERROR(IF(COUNT(O13:P13),ROUND(SUM(O13,P13),2),""),"")</f>
        <v/>
      </c>
      <c r="R13" s="41" t="str">
        <f>+IFERROR(IF(COUNT(Q13),ROUND(Q13/('Shareholding Pattern'!$P$79)*100,2),""),"")</f>
        <v/>
      </c>
      <c r="S13" s="32"/>
      <c r="T13" s="32"/>
      <c r="U13" s="88" t="str">
        <f>+IFERROR(IF(COUNT(S13:T13),ROUND(SUM(S13:T13),0),""),"")</f>
        <v/>
      </c>
      <c r="V13" s="41" t="str">
        <f>+IFERROR(IF(COUNT(M13,U13),ROUND(SUM(U13,M13)/SUM('Shareholding Pattern'!$L$78,'Shareholding Pattern'!$T$78)*100,2),""),"")</f>
        <v/>
      </c>
      <c r="W13" s="32"/>
      <c r="X13" s="41" t="str">
        <f>+IFERROR(IF(COUNT(W13),ROUND(SUM(W13)/SUM(M13)*100,2),""),0)</f>
        <v/>
      </c>
      <c r="Y13" s="3"/>
      <c r="Z13" s="42"/>
      <c r="AA13" s="32"/>
      <c r="AB13" s="32"/>
      <c r="AC13" s="32"/>
      <c r="AD13" s="20">
        <f>IF(SUM(H13:Y13)&gt;0,1,0)</f>
        <v>0</v>
      </c>
      <c r="AE13" s="20">
        <f>SUM(AC15:AC65535)</f>
        <v>0</v>
      </c>
      <c r="AF13" t="s">
        <v>538</v>
      </c>
    </row>
    <row r="14" spans="4:57" ht="24.95" customHeight="1">
      <c r="D14" s="17"/>
      <c r="E14" s="6"/>
      <c r="F14" s="6"/>
      <c r="G14" s="6"/>
      <c r="H14" s="6"/>
      <c r="I14" s="6"/>
      <c r="J14" s="6"/>
      <c r="K14" s="6"/>
      <c r="L14" s="6"/>
      <c r="M14" s="6"/>
      <c r="N14" s="6"/>
      <c r="O14" s="6"/>
      <c r="P14" s="6"/>
      <c r="Q14" s="6"/>
      <c r="R14" s="6"/>
      <c r="S14" s="6"/>
      <c r="T14" s="6"/>
      <c r="U14" s="6"/>
      <c r="V14" s="6"/>
      <c r="W14" s="6"/>
      <c r="Z14" s="6"/>
      <c r="AA14" s="6"/>
      <c r="AB14" s="6"/>
      <c r="AC14" s="43"/>
    </row>
    <row r="15" spans="4:57" hidden="1">
      <c r="D15" s="17"/>
      <c r="J15" s="38"/>
      <c r="K15" s="38"/>
      <c r="X15" s="6"/>
      <c r="Y15" s="6"/>
      <c r="Z15" s="6"/>
      <c r="AA15" s="6"/>
      <c r="AB15" s="6"/>
      <c r="AC15" s="43"/>
    </row>
    <row r="16" spans="4:57" ht="20.100000000000001" customHeight="1">
      <c r="D16" s="99"/>
      <c r="E16" s="51"/>
      <c r="F16" s="52" t="s">
        <v>479</v>
      </c>
      <c r="G16" s="51"/>
      <c r="H16" s="52" t="s">
        <v>173</v>
      </c>
      <c r="I16" s="86" t="str">
        <f>+IFERROR(IF(COUNT(I13:I15),ROUND(SUMIF($F$13:I15,"Category",I13:I15),0),""),"")</f>
        <v/>
      </c>
      <c r="J16" s="86" t="str">
        <f>+IFERROR(IF(COUNT(J13:J15),ROUND(SUMIF($F$13:J15,"Category",J13:J15),0),""),"")</f>
        <v/>
      </c>
      <c r="K16" s="86" t="str">
        <f>+IFERROR(IF(COUNT(K13:K15),ROUND(SUMIF($F$13:K15,"Category",K13:K15),0),""),"")</f>
        <v/>
      </c>
      <c r="L16" s="86" t="str">
        <f>+IFERROR(IF(COUNT(L13:L15),ROUND(SUMIF($F$13:L15,"Category",L13:L15),0),""),"")</f>
        <v/>
      </c>
      <c r="M16" s="86" t="str">
        <f>+IFERROR(IF(COUNT(M13:M15),ROUND(SUMIF($F$13:M15,"Category",M13:M15),0),""),"")</f>
        <v/>
      </c>
      <c r="N16" s="41" t="str">
        <f>+IFERROR(IF(COUNT(N13:N15),ROUND(SUMIF($F$13:N15,"Category",N13:N15),2),""),"")</f>
        <v/>
      </c>
      <c r="O16" s="100" t="str">
        <f>+IFERROR(IF(COUNT(O13:O15),ROUND(SUMIF($F$13:O15,"Category",O13:O15),0),""),"")</f>
        <v/>
      </c>
      <c r="P16" s="87" t="str">
        <f>+IFERROR(IF(COUNT(P13:P15),ROUND(SUMIF($F$13:P15,"Category",P13:P15),0),""),"")</f>
        <v/>
      </c>
      <c r="Q16" s="87" t="str">
        <f>+IFERROR(IF(COUNT(Q13:Q15),ROUND(SUMIF($F$13:Q15,"Category",Q13:Q15),0),""),"")</f>
        <v/>
      </c>
      <c r="R16" s="41" t="str">
        <f>+IFERROR(IF(COUNT(R13:R15),ROUND(SUMIF($F$13:R15,"Category",R13:R15),2),""),"")</f>
        <v/>
      </c>
      <c r="S16" s="86" t="str">
        <f>+IFERROR(IF(COUNT(S13:S15),ROUND(SUMIF($F$13:S15,"Category",S13:S15),0),""),"")</f>
        <v/>
      </c>
      <c r="T16" s="86" t="str">
        <f>+IFERROR(IF(COUNT(T13:T15),ROUND(SUMIF($F$13:T15,"Category",T13:T15),0),""),"")</f>
        <v/>
      </c>
      <c r="U16" s="86" t="str">
        <f>+IFERROR(IF(COUNT(U13:U15),ROUND(SUMIF($F$13:U15,"Category",U13:U15),0),""),"")</f>
        <v/>
      </c>
      <c r="V16" s="102" t="str">
        <f>+IFERROR(IF(COUNT(V13:V15),ROUND(SUMIF($F$13:V15,"Category",V13:V15),2),""),"")</f>
        <v/>
      </c>
      <c r="W16" s="86" t="str">
        <f>+IFERROR(IF(COUNT(W13:W15),ROUND(SUMIF($F$13:W15,"Category",W13:W15),0),""),"")</f>
        <v/>
      </c>
      <c r="X16" s="41" t="str">
        <f>+IFERROR(IF(COUNT(W16),ROUND(SUM(W16)/SUM(M16)*100,2),""),0)</f>
        <v/>
      </c>
      <c r="Y16" s="86" t="str">
        <f>+IFERROR(IF(COUNT(Y13:Y15),ROUND(SUMIF($F$13:Y15,"Category",Y13:Y15),0),""),"")</f>
        <v/>
      </c>
      <c r="Z16" s="91"/>
      <c r="AA16" s="86" t="str">
        <f>+IFERROR(IF(COUNT(AA13:AA15),ROUND(SUMIF($F$13:AA15,"Category",AA13:AA15),0),""),"")</f>
        <v/>
      </c>
      <c r="AB16" s="86" t="str">
        <f>+IFERROR(IF(COUNT(AB13:AB15),ROUND(SUMIF($F$13:AB15,"Category",AB13:AB15),0),""),"")</f>
        <v/>
      </c>
      <c r="AC16" s="86" t="str">
        <f>+IFERROR(IF(COUNT(AC13:AC15),ROUND(SUMIF($F$13:AC15,"Category",AC13:AC15),0),""),"")</f>
        <v/>
      </c>
    </row>
  </sheetData>
  <sheetProtection algorithmName="SHA-512" hashValue="yiPej9yb97nuyDUmGAaxVrAu0GnrbtxkfF3BCGJoGHGQnktY+Wt0jp+rIGkgC6u9msQYMMWJSM+o95p4OpizJA==" saltValue="JjXrqDyrc3NNz6oScwteVw==" spinCount="100000" sheet="1" objects="1" scenarios="1"/>
  <mergeCells count="23">
    <mergeCell ref="Z9:Z11"/>
    <mergeCell ref="W9:X10"/>
    <mergeCell ref="S9:S11"/>
    <mergeCell ref="T9:T11"/>
    <mergeCell ref="U9:U11"/>
    <mergeCell ref="V9:V11"/>
    <mergeCell ref="Y9:Y11"/>
    <mergeCell ref="O9:R9"/>
    <mergeCell ref="AA9:AC9"/>
    <mergeCell ref="O10:Q10"/>
    <mergeCell ref="AA10:AC10"/>
    <mergeCell ref="D9:D11"/>
    <mergeCell ref="E9:E11"/>
    <mergeCell ref="F9:F11"/>
    <mergeCell ref="G9:G11"/>
    <mergeCell ref="H9:H11"/>
    <mergeCell ref="I9:I11"/>
    <mergeCell ref="J9:J11"/>
    <mergeCell ref="K9:K11"/>
    <mergeCell ref="L9:L11"/>
    <mergeCell ref="M9:M11"/>
    <mergeCell ref="N9:N11"/>
    <mergeCell ref="R10:R11"/>
  </mergeCells>
  <dataValidations count="10">
    <dataValidation type="list" allowBlank="1" showInputMessage="1" showErrorMessage="1" sqref="E13">
      <formula1>$AR$1:$BE$1</formula1>
    </dataValidation>
    <dataValidation type="list" allowBlank="1" showInputMessage="1" showErrorMessage="1" sqref="F13">
      <formula1>$AV$9:$AV$10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whole" operator="greaterThanOrEqual" allowBlank="1" showInputMessage="1" showErrorMessage="1" sqref="J13:L13 O13:P13 S13:T13">
      <formula1>0</formula1>
    </dataValidation>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9" display="Click here to go back"/>
  </hyperlinks>
  <pageMargins left="0.7" right="0.7" top="0.75" bottom="0.75" header="0.3" footer="0.3"/>
  <pageSetup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589</v>
      </c>
      <c r="AS1" t="s">
        <v>590</v>
      </c>
      <c r="AT1" t="s">
        <v>591</v>
      </c>
      <c r="AU1" t="s">
        <v>592</v>
      </c>
      <c r="AV1" t="s">
        <v>593</v>
      </c>
      <c r="AW1" t="s">
        <v>426</v>
      </c>
      <c r="AX1" t="s">
        <v>551</v>
      </c>
      <c r="AY1" t="s">
        <v>552</v>
      </c>
      <c r="AZ1" t="s">
        <v>554</v>
      </c>
      <c r="BA1" t="s">
        <v>532</v>
      </c>
      <c r="BB1" t="s">
        <v>526</v>
      </c>
      <c r="BC1" t="s">
        <v>555</v>
      </c>
      <c r="BD1" t="s">
        <v>556</v>
      </c>
      <c r="BE1" t="s">
        <v>538</v>
      </c>
    </row>
    <row r="2" spans="4:57" ht="15" hidden="1" customHeight="1">
      <c r="E2" t="s">
        <v>594</v>
      </c>
      <c r="F2" t="s">
        <v>535</v>
      </c>
      <c r="G2" t="s">
        <v>464</v>
      </c>
      <c r="H2" t="s">
        <v>465</v>
      </c>
      <c r="I2" t="s">
        <v>128</v>
      </c>
      <c r="J2" t="s">
        <v>129</v>
      </c>
      <c r="K2" t="s">
        <v>130</v>
      </c>
      <c r="L2" t="s">
        <v>131</v>
      </c>
      <c r="M2" t="s">
        <v>132</v>
      </c>
      <c r="N2" t="s">
        <v>133</v>
      </c>
      <c r="O2" t="s">
        <v>134</v>
      </c>
      <c r="P2" t="s">
        <v>135</v>
      </c>
      <c r="Q2" t="s">
        <v>136</v>
      </c>
      <c r="R2" t="s">
        <v>137</v>
      </c>
      <c r="S2" t="s">
        <v>138</v>
      </c>
      <c r="T2" t="s">
        <v>139</v>
      </c>
      <c r="U2" t="s">
        <v>188</v>
      </c>
      <c r="V2" t="s">
        <v>140</v>
      </c>
      <c r="W2" t="s">
        <v>141</v>
      </c>
      <c r="X2" t="s">
        <v>142</v>
      </c>
      <c r="Y2" t="s">
        <v>145</v>
      </c>
      <c r="Z2" t="s">
        <v>466</v>
      </c>
      <c r="AA2" t="s">
        <v>146</v>
      </c>
      <c r="AB2" t="s">
        <v>147</v>
      </c>
      <c r="AC2" t="s">
        <v>148</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557</v>
      </c>
    </row>
    <row r="5" spans="4:57" hidden="1">
      <c r="AF5" t="s">
        <v>524</v>
      </c>
    </row>
    <row r="6" spans="4:57" hidden="1">
      <c r="AF6" t="s">
        <v>558</v>
      </c>
    </row>
    <row r="7" spans="4:57">
      <c r="AF7" t="s">
        <v>525</v>
      </c>
    </row>
    <row r="8" spans="4:57">
      <c r="AF8" t="s">
        <v>559</v>
      </c>
    </row>
    <row r="9" spans="4:57" ht="29.25" customHeight="1">
      <c r="D9" s="531" t="s">
        <v>470</v>
      </c>
      <c r="E9" s="531" t="s">
        <v>539</v>
      </c>
      <c r="F9" s="531" t="s">
        <v>595</v>
      </c>
      <c r="G9" s="531" t="s">
        <v>471</v>
      </c>
      <c r="H9" s="460" t="s">
        <v>472</v>
      </c>
      <c r="I9" s="531" t="s">
        <v>540</v>
      </c>
      <c r="J9" s="460" t="s">
        <v>154</v>
      </c>
      <c r="K9" s="460" t="s">
        <v>155</v>
      </c>
      <c r="L9" s="460" t="s">
        <v>156</v>
      </c>
      <c r="M9" s="460" t="s">
        <v>157</v>
      </c>
      <c r="N9" s="460" t="s">
        <v>158</v>
      </c>
      <c r="O9" s="460" t="s">
        <v>191</v>
      </c>
      <c r="P9" s="460"/>
      <c r="Q9" s="460"/>
      <c r="R9" s="460"/>
      <c r="S9" s="460" t="s">
        <v>160</v>
      </c>
      <c r="T9" s="531" t="s">
        <v>161</v>
      </c>
      <c r="U9" s="531" t="s">
        <v>596</v>
      </c>
      <c r="V9" s="460" t="s">
        <v>522</v>
      </c>
      <c r="W9" s="460" t="s">
        <v>164</v>
      </c>
      <c r="X9" s="460"/>
      <c r="Y9" s="460" t="s">
        <v>166</v>
      </c>
      <c r="Z9" s="460" t="s">
        <v>466</v>
      </c>
      <c r="AA9" s="466" t="s">
        <v>167</v>
      </c>
      <c r="AB9" s="467"/>
      <c r="AC9" s="468"/>
      <c r="AG9" t="s">
        <v>561</v>
      </c>
      <c r="AV9" t="s">
        <v>539</v>
      </c>
    </row>
    <row r="10" spans="4:57" ht="31.5" customHeight="1">
      <c r="D10" s="461"/>
      <c r="E10" s="461"/>
      <c r="F10" s="461"/>
      <c r="G10" s="461"/>
      <c r="H10" s="460"/>
      <c r="I10" s="461"/>
      <c r="J10" s="460"/>
      <c r="K10" s="460"/>
      <c r="L10" s="460"/>
      <c r="M10" s="460"/>
      <c r="N10" s="460"/>
      <c r="O10" s="460" t="s">
        <v>192</v>
      </c>
      <c r="P10" s="460"/>
      <c r="Q10" s="460"/>
      <c r="R10" s="460" t="s">
        <v>193</v>
      </c>
      <c r="S10" s="460"/>
      <c r="T10" s="461"/>
      <c r="U10" s="494"/>
      <c r="V10" s="460"/>
      <c r="W10" s="460"/>
      <c r="X10" s="460"/>
      <c r="Y10" s="460"/>
      <c r="Z10" s="460"/>
      <c r="AA10" s="456" t="s">
        <v>170</v>
      </c>
      <c r="AB10" s="457"/>
      <c r="AC10" s="458"/>
      <c r="AG10" t="s">
        <v>528</v>
      </c>
      <c r="AV10" t="s">
        <v>541</v>
      </c>
    </row>
    <row r="11" spans="4:57" ht="45">
      <c r="D11" s="459"/>
      <c r="E11" s="459"/>
      <c r="F11" s="459"/>
      <c r="G11" s="459"/>
      <c r="H11" s="460"/>
      <c r="I11" s="459"/>
      <c r="J11" s="460"/>
      <c r="K11" s="460"/>
      <c r="L11" s="460"/>
      <c r="M11" s="460"/>
      <c r="N11" s="460"/>
      <c r="O11" s="21" t="s">
        <v>171</v>
      </c>
      <c r="P11" s="21" t="s">
        <v>172</v>
      </c>
      <c r="Q11" s="21" t="s">
        <v>173</v>
      </c>
      <c r="R11" s="460"/>
      <c r="S11" s="460"/>
      <c r="T11" s="459"/>
      <c r="U11" s="495"/>
      <c r="V11" s="460"/>
      <c r="W11" s="21" t="s">
        <v>174</v>
      </c>
      <c r="X11" s="21" t="s">
        <v>175</v>
      </c>
      <c r="Y11" s="460"/>
      <c r="Z11" s="460"/>
      <c r="AA11" s="89" t="s">
        <v>176</v>
      </c>
      <c r="AB11" s="89" t="s">
        <v>177</v>
      </c>
      <c r="AC11" s="89" t="s">
        <v>178</v>
      </c>
      <c r="AG11" t="s">
        <v>546</v>
      </c>
    </row>
    <row r="12" spans="4:57" ht="15.75">
      <c r="D12" s="45" t="s">
        <v>598</v>
      </c>
      <c r="E12" s="79" t="s">
        <v>217</v>
      </c>
      <c r="F12" s="80"/>
      <c r="G12" s="24"/>
      <c r="H12" s="24"/>
      <c r="I12" s="24"/>
      <c r="J12" s="24"/>
      <c r="K12" s="24"/>
      <c r="L12" s="24"/>
      <c r="M12" s="24"/>
      <c r="N12" s="24"/>
      <c r="O12" s="24"/>
      <c r="P12" s="24"/>
      <c r="Q12" s="24"/>
      <c r="R12" s="24"/>
      <c r="S12" s="24"/>
      <c r="T12" s="24"/>
      <c r="U12" s="24"/>
      <c r="V12" s="24"/>
      <c r="W12" s="24"/>
      <c r="X12" s="24"/>
      <c r="Y12" s="24"/>
      <c r="Z12" s="24"/>
      <c r="AA12" s="24"/>
      <c r="AB12" s="24"/>
      <c r="AC12" s="40"/>
      <c r="AF12" t="s">
        <v>565</v>
      </c>
    </row>
    <row r="13" spans="4:57" s="20" customFormat="1" hidden="1">
      <c r="D13" s="2"/>
      <c r="E13" s="11"/>
      <c r="F13" s="25"/>
      <c r="G13" s="25"/>
      <c r="H13" s="26"/>
      <c r="I13" s="3"/>
      <c r="J13" s="3"/>
      <c r="K13" s="32"/>
      <c r="L13" s="32"/>
      <c r="M13" s="84" t="str">
        <f>+IFERROR(IF(COUNT(J13:L13),ROUND(SUM(J13:L13),0),""),"")</f>
        <v/>
      </c>
      <c r="N13" s="41" t="str">
        <f>+IFERROR(IF(COUNT(M13),ROUND(M13/'Shareholding Pattern'!$L$78*100,2),""),"")</f>
        <v/>
      </c>
      <c r="O13" s="85" t="str">
        <f>IF(J13="","",J13)</f>
        <v/>
      </c>
      <c r="P13" s="36"/>
      <c r="Q13" s="101" t="str">
        <f>+IFERROR(IF(COUNT(O13:P13),ROUND(SUM(O13,P13),2),""),"")</f>
        <v/>
      </c>
      <c r="R13" s="41" t="str">
        <f>+IFERROR(IF(COUNT(Q13),ROUND(Q13/('Shareholding Pattern'!$P$79)*100,2),""),"")</f>
        <v/>
      </c>
      <c r="S13" s="32"/>
      <c r="T13" s="32"/>
      <c r="U13" s="88" t="str">
        <f>+IFERROR(IF(COUNT(S13:T13),ROUND(SUM(S13:T13),0),""),"")</f>
        <v/>
      </c>
      <c r="V13" s="41" t="str">
        <f>+IFERROR(IF(COUNT(M13,U13),ROUND(SUM(U13,M13)/SUM('Shareholding Pattern'!$L$78,'Shareholding Pattern'!$T$78)*100,2),""),"")</f>
        <v/>
      </c>
      <c r="W13" s="32"/>
      <c r="X13" s="41" t="str">
        <f>+IFERROR(IF(COUNT(W13),ROUND(SUM(W13)/SUM(M13)*100,2),""),0)</f>
        <v/>
      </c>
      <c r="Y13" s="3"/>
      <c r="Z13" s="42"/>
      <c r="AA13" s="32"/>
      <c r="AB13" s="32"/>
      <c r="AC13" s="32"/>
      <c r="AD13" s="20">
        <f>IF(SUM(H13:Y13)&gt;0,1,0)</f>
        <v>0</v>
      </c>
      <c r="AE13" s="20">
        <f>SUM(AC15:AC65535)</f>
        <v>0</v>
      </c>
      <c r="AF13" t="s">
        <v>538</v>
      </c>
    </row>
    <row r="14" spans="4:57" ht="24.95" customHeight="1">
      <c r="D14" s="17"/>
      <c r="E14" s="6"/>
      <c r="F14" s="6"/>
      <c r="G14" s="6"/>
      <c r="H14" s="6"/>
      <c r="I14" s="6"/>
      <c r="J14" s="6"/>
      <c r="K14" s="6"/>
      <c r="L14" s="6"/>
      <c r="M14" s="6"/>
      <c r="N14" s="6"/>
      <c r="O14" s="6"/>
      <c r="P14" s="6"/>
      <c r="Q14" s="6"/>
      <c r="R14" s="6"/>
      <c r="S14" s="6"/>
      <c r="T14" s="6"/>
      <c r="U14" s="6"/>
      <c r="V14" s="6"/>
      <c r="W14" s="6"/>
      <c r="Y14" s="6"/>
      <c r="Z14" s="6"/>
      <c r="AA14" s="6"/>
      <c r="AB14" s="6"/>
      <c r="AC14" s="43"/>
    </row>
    <row r="15" spans="4:57" hidden="1">
      <c r="D15" s="17"/>
      <c r="J15" s="38"/>
      <c r="K15" s="38"/>
      <c r="X15" s="6"/>
      <c r="Y15" s="6"/>
      <c r="Z15" s="6"/>
      <c r="AA15" s="6"/>
      <c r="AB15" s="6"/>
      <c r="AC15" s="43"/>
    </row>
    <row r="16" spans="4:57" ht="20.100000000000001" customHeight="1">
      <c r="D16" s="99"/>
      <c r="E16" s="51"/>
      <c r="F16" s="52" t="s">
        <v>479</v>
      </c>
      <c r="G16" s="51"/>
      <c r="H16" s="52" t="s">
        <v>173</v>
      </c>
      <c r="I16" s="86" t="str">
        <f>+IFERROR(IF(COUNT(I13:I15),ROUND(SUMIF($F$13:I15,"Category",I13:I15),0),""),"")</f>
        <v/>
      </c>
      <c r="J16" s="86" t="str">
        <f>+IFERROR(IF(COUNT(J13:J15),ROUND(SUMIF($F$13:J15,"Category",J13:J15),0),""),"")</f>
        <v/>
      </c>
      <c r="K16" s="86" t="str">
        <f>+IFERROR(IF(COUNT(K13:K15),ROUND(SUMIF($F$13:K15,"Category",K13:K15),0),""),"")</f>
        <v/>
      </c>
      <c r="L16" s="86" t="str">
        <f>+IFERROR(IF(COUNT(L13:L15),ROUND(SUMIF($F$13:L15,"Category",L13:L15),0),""),"")</f>
        <v/>
      </c>
      <c r="M16" s="86" t="str">
        <f>+IFERROR(IF(COUNT(M13:M15),ROUND(SUMIF($F$13:M15,"Category",M13:M15),0),""),"")</f>
        <v/>
      </c>
      <c r="N16" s="41" t="str">
        <f>+IFERROR(IF(COUNT(N13:N15),ROUND(SUMIF($F$13:N15,"Category",N13:N15),2),""),"")</f>
        <v/>
      </c>
      <c r="O16" s="100" t="str">
        <f>+IFERROR(IF(COUNT(O13:O15),ROUND(SUMIF($F$13:O15,"Category",O13:O15),0),""),"")</f>
        <v/>
      </c>
      <c r="P16" s="87" t="str">
        <f>+IFERROR(IF(COUNT(P13:P15),ROUND(SUMIF($F$13:P15,"Category",P13:P15),0),""),"")</f>
        <v/>
      </c>
      <c r="Q16" s="87" t="str">
        <f>+IFERROR(IF(COUNT(Q13:Q15),ROUND(SUMIF($F$13:Q15,"Category",Q13:Q15),0),""),"")</f>
        <v/>
      </c>
      <c r="R16" s="41" t="str">
        <f>+IFERROR(IF(COUNT(R13:R15),ROUND(SUMIF($F$13:R15,"Category",R13:R15),2),""),"")</f>
        <v/>
      </c>
      <c r="S16" s="86" t="str">
        <f>+IFERROR(IF(COUNT(S13:S15),ROUND(SUMIF($F$13:S15,"Category",S13:S15),0),""),"")</f>
        <v/>
      </c>
      <c r="T16" s="86" t="str">
        <f>+IFERROR(IF(COUNT(T13:T15),ROUND(SUMIF($F$13:T15,"Category",T13:T15),0),""),"")</f>
        <v/>
      </c>
      <c r="U16" s="86" t="str">
        <f>+IFERROR(IF(COUNT(U13:U15),ROUND(SUMIF($F$13:U15,"Category",U13:U15),0),""),"")</f>
        <v/>
      </c>
      <c r="V16" s="102" t="str">
        <f>+IFERROR(IF(COUNT(V13:V15),ROUND(SUMIF($F$13:V15,"Category",V13:V15),2),""),"")</f>
        <v/>
      </c>
      <c r="W16" s="86" t="str">
        <f>+IFERROR(IF(COUNT(W13:W15),ROUND(SUMIF($F$13:W15,"Category",W13:W15),0),""),"")</f>
        <v/>
      </c>
      <c r="X16" s="41" t="str">
        <f>+IFERROR(IF(COUNT(W16),ROUND(SUM(W16)/SUM(M16)*100,2),""),0)</f>
        <v/>
      </c>
      <c r="Y16" s="86" t="str">
        <f>+IFERROR(IF(COUNT(Y13:Y15),ROUND(SUMIF($F$13:Y15,"Category",Y13:Y15),0),""),"")</f>
        <v/>
      </c>
      <c r="Z16" s="91"/>
      <c r="AA16" s="86" t="str">
        <f>+IFERROR(IF(COUNT(AA13:AA15),ROUND(SUMIF($F$13:AA15,"Category",AA13:AA15),0),""),"")</f>
        <v/>
      </c>
      <c r="AB16" s="86" t="str">
        <f>+IFERROR(IF(COUNT(AB13:AB15),ROUND(SUMIF($F$13:AB15,"Category",AB13:AB15),0),""),"")</f>
        <v/>
      </c>
      <c r="AC16" s="86" t="str">
        <f>+IFERROR(IF(COUNT(AC13:AC15),ROUND(SUMIF($F$13:AC15,"Category",AC13:AC15),0),""),"")</f>
        <v/>
      </c>
    </row>
  </sheetData>
  <sheetProtection algorithmName="SHA-512" hashValue="TTc2eJlkZoNFX4hw+wUZSgAgeNY2svylJxAXJBotLWLCIJd0kRib1J826IJKGjxdDWjm3pMwHbhYIpSz5bX2dg==" saltValue="gAB9XuW/83D4CGhXCGYXdg==" spinCount="100000" sheet="1" objects="1" scenarios="1"/>
  <mergeCells count="23">
    <mergeCell ref="Z9:Z11"/>
    <mergeCell ref="W9:X10"/>
    <mergeCell ref="S9:S11"/>
    <mergeCell ref="T9:T11"/>
    <mergeCell ref="U9:U11"/>
    <mergeCell ref="V9:V11"/>
    <mergeCell ref="Y9:Y11"/>
    <mergeCell ref="O9:R9"/>
    <mergeCell ref="AA9:AC9"/>
    <mergeCell ref="O10:Q10"/>
    <mergeCell ref="AA10:AC10"/>
    <mergeCell ref="D9:D11"/>
    <mergeCell ref="E9:E11"/>
    <mergeCell ref="F9:F11"/>
    <mergeCell ref="G9:G11"/>
    <mergeCell ref="H9:H11"/>
    <mergeCell ref="I9:I11"/>
    <mergeCell ref="J9:J11"/>
    <mergeCell ref="K9:K11"/>
    <mergeCell ref="L9:L11"/>
    <mergeCell ref="M9:M11"/>
    <mergeCell ref="N9:N11"/>
    <mergeCell ref="R10:R11"/>
  </mergeCells>
  <dataValidations count="10">
    <dataValidation type="list" allowBlank="1" showInputMessage="1" showErrorMessage="1" sqref="E13">
      <formula1>$AR$1:$BE$1</formula1>
    </dataValidation>
    <dataValidation type="list" allowBlank="1" showInputMessage="1" showErrorMessage="1" sqref="F13">
      <formula1>$AV$9:$AV$10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whole" operator="greaterThanOrEqual" allowBlank="1" showInputMessage="1" showErrorMessage="1" sqref="J13:L13 O13:P13 S13:T13">
      <formula1>0</formula1>
    </dataValidation>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0" display="Click here to go back"/>
  </hyperlinks>
  <pageMargins left="0.7" right="0.7" top="0.75" bottom="0.75" header="0.3" footer="0.3"/>
  <pageSetup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43" hidden="1"/>
    <row r="4" spans="5:43" hidden="1"/>
    <row r="5" spans="5:43" hidden="1"/>
    <row r="6" spans="5:43" hidden="1"/>
    <row r="7" spans="5:43" ht="15" customHeight="1">
      <c r="AQ7" t="s">
        <v>557</v>
      </c>
    </row>
    <row r="8" spans="5:43" ht="15" customHeight="1">
      <c r="AQ8" t="s">
        <v>524</v>
      </c>
    </row>
    <row r="9" spans="5:43" ht="29.25" customHeight="1">
      <c r="E9" s="531" t="s">
        <v>470</v>
      </c>
      <c r="F9" s="460" t="s">
        <v>471</v>
      </c>
      <c r="G9" s="460" t="s">
        <v>472</v>
      </c>
      <c r="H9" s="460" t="s">
        <v>154</v>
      </c>
      <c r="I9" s="460" t="s">
        <v>155</v>
      </c>
      <c r="J9" s="460" t="s">
        <v>156</v>
      </c>
      <c r="K9" s="460" t="s">
        <v>157</v>
      </c>
      <c r="L9" s="460" t="s">
        <v>158</v>
      </c>
      <c r="M9" s="460" t="s">
        <v>191</v>
      </c>
      <c r="N9" s="460"/>
      <c r="O9" s="460"/>
      <c r="P9" s="460"/>
      <c r="Q9" s="531" t="s">
        <v>161</v>
      </c>
      <c r="R9" s="460" t="s">
        <v>599</v>
      </c>
      <c r="S9" s="531" t="s">
        <v>162</v>
      </c>
      <c r="T9" s="460" t="s">
        <v>522</v>
      </c>
      <c r="U9" s="460" t="s">
        <v>164</v>
      </c>
      <c r="V9" s="460"/>
      <c r="W9" s="460" t="s">
        <v>166</v>
      </c>
      <c r="X9" s="460" t="s">
        <v>466</v>
      </c>
      <c r="Y9" s="466" t="s">
        <v>167</v>
      </c>
      <c r="Z9" s="467"/>
      <c r="AA9" s="468"/>
      <c r="AQ9" t="s">
        <v>558</v>
      </c>
    </row>
    <row r="10" spans="5:43" ht="31.5" customHeight="1">
      <c r="E10" s="461"/>
      <c r="F10" s="460"/>
      <c r="G10" s="460"/>
      <c r="H10" s="460"/>
      <c r="I10" s="460"/>
      <c r="J10" s="460"/>
      <c r="K10" s="460"/>
      <c r="L10" s="460"/>
      <c r="M10" s="460" t="s">
        <v>192</v>
      </c>
      <c r="N10" s="460"/>
      <c r="O10" s="460"/>
      <c r="P10" s="460" t="s">
        <v>193</v>
      </c>
      <c r="Q10" s="461"/>
      <c r="R10" s="460"/>
      <c r="S10" s="461"/>
      <c r="T10" s="460"/>
      <c r="U10" s="460"/>
      <c r="V10" s="460"/>
      <c r="W10" s="460"/>
      <c r="X10" s="460"/>
      <c r="Y10" s="456" t="s">
        <v>170</v>
      </c>
      <c r="Z10" s="457"/>
      <c r="AA10" s="458"/>
      <c r="AQ10" t="s">
        <v>525</v>
      </c>
    </row>
    <row r="11" spans="5:43" ht="78.75" customHeight="1">
      <c r="E11" s="459"/>
      <c r="F11" s="460"/>
      <c r="G11" s="460"/>
      <c r="H11" s="460"/>
      <c r="I11" s="460"/>
      <c r="J11" s="460"/>
      <c r="K11" s="460"/>
      <c r="L11" s="460"/>
      <c r="M11" s="21" t="s">
        <v>171</v>
      </c>
      <c r="N11" s="21" t="s">
        <v>172</v>
      </c>
      <c r="O11" s="21" t="s">
        <v>173</v>
      </c>
      <c r="P11" s="460"/>
      <c r="Q11" s="459"/>
      <c r="R11" s="460"/>
      <c r="S11" s="459"/>
      <c r="T11" s="460"/>
      <c r="U11" s="21" t="s">
        <v>174</v>
      </c>
      <c r="V11" s="21" t="s">
        <v>175</v>
      </c>
      <c r="W11" s="460"/>
      <c r="X11" s="460"/>
      <c r="Y11" s="89" t="s">
        <v>176</v>
      </c>
      <c r="Z11" s="89" t="s">
        <v>177</v>
      </c>
      <c r="AA11" s="89" t="s">
        <v>178</v>
      </c>
      <c r="AQ11" t="s">
        <v>559</v>
      </c>
    </row>
    <row r="12" spans="5:43" ht="20.25" customHeight="1">
      <c r="E12" s="45" t="s">
        <v>600</v>
      </c>
      <c r="F12" s="79" t="s">
        <v>338</v>
      </c>
      <c r="G12" s="24"/>
      <c r="H12" s="24"/>
      <c r="I12" s="24"/>
      <c r="J12" s="24"/>
      <c r="K12" s="24"/>
      <c r="L12" s="24"/>
      <c r="M12" s="24"/>
      <c r="N12" s="24"/>
      <c r="O12" s="24"/>
      <c r="P12" s="24"/>
      <c r="Q12" s="24"/>
      <c r="R12" s="24"/>
      <c r="S12" s="24"/>
      <c r="T12" s="24"/>
      <c r="U12" s="24"/>
      <c r="V12" s="24"/>
      <c r="W12" s="24"/>
      <c r="X12" s="24"/>
      <c r="Y12" s="24"/>
      <c r="Z12" s="24"/>
      <c r="AA12" s="40"/>
      <c r="AQ12" t="s">
        <v>561</v>
      </c>
    </row>
    <row r="13" spans="5:43"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c r="AQ13" s="20" t="s">
        <v>528</v>
      </c>
    </row>
    <row r="14" spans="5:43" ht="24.95" customHeight="1">
      <c r="E14" s="17"/>
      <c r="F14" s="6"/>
      <c r="G14" s="28" t="s">
        <v>562</v>
      </c>
      <c r="H14" s="6"/>
      <c r="I14" s="6"/>
      <c r="J14" s="6"/>
      <c r="K14" s="6"/>
      <c r="L14" s="6"/>
      <c r="M14" s="6"/>
      <c r="N14" s="6"/>
      <c r="O14" s="6"/>
      <c r="P14" s="6"/>
      <c r="Q14" s="6"/>
      <c r="R14" s="6"/>
      <c r="S14" s="6"/>
      <c r="T14" s="6"/>
      <c r="U14" s="6"/>
      <c r="V14" s="6"/>
      <c r="W14" s="6"/>
      <c r="X14" s="6"/>
      <c r="Y14" s="6"/>
      <c r="Z14" s="6"/>
      <c r="AA14" s="43"/>
      <c r="AQ14" t="s">
        <v>546</v>
      </c>
    </row>
    <row r="15" spans="5:43" hidden="1">
      <c r="E15" s="5"/>
      <c r="F15" s="13"/>
      <c r="G15" s="13"/>
      <c r="H15" s="13"/>
      <c r="I15" s="13"/>
      <c r="J15" s="13"/>
      <c r="K15" s="13"/>
      <c r="L15" s="13"/>
      <c r="M15" s="13"/>
      <c r="N15" s="13"/>
      <c r="O15" s="13"/>
      <c r="P15" s="13"/>
      <c r="Q15" s="13"/>
      <c r="R15" s="13"/>
      <c r="S15" s="13"/>
      <c r="T15" s="13"/>
      <c r="U15" s="13"/>
      <c r="V15" s="13"/>
      <c r="W15" s="6"/>
      <c r="X15" s="6"/>
      <c r="Y15" s="6"/>
      <c r="Z15" s="6"/>
      <c r="AA15" s="43"/>
      <c r="AQ15" t="s">
        <v>565</v>
      </c>
    </row>
    <row r="16" spans="5:43" ht="20.100000000000001" customHeight="1">
      <c r="E16" s="93"/>
      <c r="F16" s="30" t="s">
        <v>479</v>
      </c>
      <c r="G16" s="30"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c r="AQ16" t="s">
        <v>538</v>
      </c>
    </row>
  </sheetData>
  <sheetProtection algorithmName="SHA-512" hashValue="UojlWU0FHRfuTSZYXOd19LQb1mD7gwYZKApCf1e5SxGiW2r0IvC8tsN6diNmnJuKITEGGWWUPMjhrY6rmuMF1g==" saltValue="Y9NqtUkHoUZNo95loE9lsQ=="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7" display="Click here to go back"/>
  </hyperlinks>
  <pageMargins left="0.70866141732283505" right="0.70866141732283505" top="0.74803149606299202" bottom="0.74803149606299202" header="0.31496062992126" footer="0.31496062992126"/>
  <pageSetup scale="29" orientation="portrait"/>
  <colBreaks count="2" manualBreakCount="2">
    <brk id="9" max="16" man="1"/>
    <brk id="14" max="16" man="1"/>
  </colBreak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43" hidden="1"/>
    <row r="4" spans="5:43" hidden="1"/>
    <row r="5" spans="5:43" hidden="1"/>
    <row r="6" spans="5:43" hidden="1"/>
    <row r="7" spans="5:43" ht="15" customHeight="1">
      <c r="AQ7" t="s">
        <v>557</v>
      </c>
    </row>
    <row r="8" spans="5:43" ht="15" customHeight="1">
      <c r="AQ8" t="s">
        <v>524</v>
      </c>
    </row>
    <row r="9" spans="5:43" ht="29.25" customHeight="1">
      <c r="E9" s="531" t="s">
        <v>470</v>
      </c>
      <c r="F9" s="460" t="s">
        <v>471</v>
      </c>
      <c r="G9" s="460" t="s">
        <v>472</v>
      </c>
      <c r="H9" s="460" t="s">
        <v>154</v>
      </c>
      <c r="I9" s="460" t="s">
        <v>155</v>
      </c>
      <c r="J9" s="460" t="s">
        <v>156</v>
      </c>
      <c r="K9" s="460" t="s">
        <v>157</v>
      </c>
      <c r="L9" s="460" t="s">
        <v>158</v>
      </c>
      <c r="M9" s="460" t="s">
        <v>191</v>
      </c>
      <c r="N9" s="460"/>
      <c r="O9" s="460"/>
      <c r="P9" s="460"/>
      <c r="Q9" s="531" t="s">
        <v>161</v>
      </c>
      <c r="R9" s="460" t="s">
        <v>599</v>
      </c>
      <c r="S9" s="531" t="s">
        <v>162</v>
      </c>
      <c r="T9" s="460" t="s">
        <v>522</v>
      </c>
      <c r="U9" s="460" t="s">
        <v>164</v>
      </c>
      <c r="V9" s="460"/>
      <c r="W9" s="460" t="s">
        <v>166</v>
      </c>
      <c r="X9" s="460" t="s">
        <v>466</v>
      </c>
      <c r="Y9" s="466" t="s">
        <v>167</v>
      </c>
      <c r="Z9" s="467"/>
      <c r="AA9" s="468"/>
      <c r="AQ9" t="s">
        <v>558</v>
      </c>
    </row>
    <row r="10" spans="5:43" ht="31.5" customHeight="1">
      <c r="E10" s="461"/>
      <c r="F10" s="460"/>
      <c r="G10" s="460"/>
      <c r="H10" s="460"/>
      <c r="I10" s="460"/>
      <c r="J10" s="460"/>
      <c r="K10" s="460"/>
      <c r="L10" s="460"/>
      <c r="M10" s="460" t="s">
        <v>192</v>
      </c>
      <c r="N10" s="460"/>
      <c r="O10" s="460"/>
      <c r="P10" s="460" t="s">
        <v>193</v>
      </c>
      <c r="Q10" s="461"/>
      <c r="R10" s="460"/>
      <c r="S10" s="461"/>
      <c r="T10" s="460"/>
      <c r="U10" s="460"/>
      <c r="V10" s="460"/>
      <c r="W10" s="460"/>
      <c r="X10" s="460"/>
      <c r="Y10" s="456" t="s">
        <v>170</v>
      </c>
      <c r="Z10" s="457"/>
      <c r="AA10" s="458"/>
      <c r="AQ10" t="s">
        <v>525</v>
      </c>
    </row>
    <row r="11" spans="5:43" ht="78.75" customHeight="1">
      <c r="E11" s="459"/>
      <c r="F11" s="460"/>
      <c r="G11" s="460"/>
      <c r="H11" s="460"/>
      <c r="I11" s="460"/>
      <c r="J11" s="460"/>
      <c r="K11" s="460"/>
      <c r="L11" s="460"/>
      <c r="M11" s="21" t="s">
        <v>171</v>
      </c>
      <c r="N11" s="21" t="s">
        <v>172</v>
      </c>
      <c r="O11" s="21" t="s">
        <v>173</v>
      </c>
      <c r="P11" s="460"/>
      <c r="Q11" s="459"/>
      <c r="R11" s="460"/>
      <c r="S11" s="459"/>
      <c r="T11" s="460"/>
      <c r="U11" s="21" t="s">
        <v>174</v>
      </c>
      <c r="V11" s="21" t="s">
        <v>175</v>
      </c>
      <c r="W11" s="460"/>
      <c r="X11" s="460"/>
      <c r="Y11" s="89" t="s">
        <v>176</v>
      </c>
      <c r="Z11" s="89" t="s">
        <v>177</v>
      </c>
      <c r="AA11" s="89" t="s">
        <v>178</v>
      </c>
      <c r="AQ11" t="s">
        <v>559</v>
      </c>
    </row>
    <row r="12" spans="5:43" ht="20.25" customHeight="1">
      <c r="E12" s="45" t="s">
        <v>601</v>
      </c>
      <c r="F12" s="79" t="s">
        <v>328</v>
      </c>
      <c r="G12" s="24"/>
      <c r="H12" s="24"/>
      <c r="I12" s="24"/>
      <c r="J12" s="24"/>
      <c r="K12" s="24"/>
      <c r="L12" s="24"/>
      <c r="M12" s="24"/>
      <c r="N12" s="24"/>
      <c r="O12" s="24"/>
      <c r="P12" s="24"/>
      <c r="Q12" s="24"/>
      <c r="R12" s="24"/>
      <c r="S12" s="24"/>
      <c r="T12" s="24"/>
      <c r="U12" s="24"/>
      <c r="V12" s="24"/>
      <c r="W12" s="24"/>
      <c r="X12" s="24"/>
      <c r="Y12" s="24"/>
      <c r="Z12" s="24"/>
      <c r="AA12" s="40"/>
      <c r="AQ12" t="s">
        <v>561</v>
      </c>
    </row>
    <row r="13" spans="5:43"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c r="AQ13" s="20" t="s">
        <v>528</v>
      </c>
    </row>
    <row r="14" spans="5:43" ht="24.95" customHeight="1">
      <c r="E14" s="17"/>
      <c r="F14" s="6"/>
      <c r="G14" s="28" t="s">
        <v>562</v>
      </c>
      <c r="H14" s="6"/>
      <c r="I14" s="6"/>
      <c r="J14" s="6"/>
      <c r="K14" s="6"/>
      <c r="L14" s="6"/>
      <c r="M14" s="6"/>
      <c r="N14" s="6"/>
      <c r="O14" s="6"/>
      <c r="P14" s="6"/>
      <c r="Q14" s="6"/>
      <c r="R14" s="6"/>
      <c r="S14" s="6"/>
      <c r="T14" s="6"/>
      <c r="U14" s="6"/>
      <c r="V14" s="6"/>
      <c r="W14" s="6"/>
      <c r="X14" s="6"/>
      <c r="Y14" s="6"/>
      <c r="Z14" s="6"/>
      <c r="AA14" s="43"/>
      <c r="AQ14" t="s">
        <v>546</v>
      </c>
    </row>
    <row r="15" spans="5:43" hidden="1">
      <c r="E15" s="5"/>
      <c r="F15" s="13"/>
      <c r="G15" s="13"/>
      <c r="H15" s="13"/>
      <c r="I15" s="13"/>
      <c r="J15" s="13"/>
      <c r="K15" s="13"/>
      <c r="L15" s="13"/>
      <c r="M15" s="13"/>
      <c r="N15" s="13"/>
      <c r="O15" s="13"/>
      <c r="P15" s="13"/>
      <c r="Q15" s="13"/>
      <c r="R15" s="13"/>
      <c r="S15" s="13"/>
      <c r="T15" s="13"/>
      <c r="U15" s="13"/>
      <c r="V15" s="13"/>
      <c r="W15" s="6"/>
      <c r="X15" s="6"/>
      <c r="Y15" s="6"/>
      <c r="Z15" s="6"/>
      <c r="AA15" s="43"/>
      <c r="AQ15" t="s">
        <v>565</v>
      </c>
    </row>
    <row r="16" spans="5:43" ht="20.100000000000001" customHeight="1">
      <c r="E16" s="93"/>
      <c r="F16" s="30" t="s">
        <v>479</v>
      </c>
      <c r="G16" s="30"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c r="AQ16" t="s">
        <v>538</v>
      </c>
    </row>
  </sheetData>
  <sheetProtection algorithmName="SHA-512" hashValue="c503qatdTketM0mh9A3XfQypP3CBw1vbEnMt+ZZrvEUCYpIPVCGykIk62kjGBmWTaFyGZovjUlOhgGeh0Vbjkg==" saltValue="FwJHTK634zNrMdmHojMudA=="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5" display="Click here to go back"/>
  </hyperlinks>
  <pageMargins left="0.70866141732283505" right="0.70866141732283505" top="0.74803149606299202" bottom="0.74803149606299202" header="0.31496062992126" footer="0.31496062992126"/>
  <pageSetup scale="29" orientation="portrait"/>
  <colBreaks count="2" manualBreakCount="2">
    <brk id="9" max="16" man="1"/>
    <brk id="14" max="16" man="1"/>
  </colBreaks>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43" hidden="1"/>
    <row r="4" spans="5:43" hidden="1"/>
    <row r="5" spans="5:43" hidden="1"/>
    <row r="6" spans="5:43" hidden="1"/>
    <row r="7" spans="5:43" ht="15" customHeight="1">
      <c r="AQ7" t="s">
        <v>557</v>
      </c>
    </row>
    <row r="8" spans="5:43" ht="15" customHeight="1">
      <c r="AQ8" t="s">
        <v>524</v>
      </c>
    </row>
    <row r="9" spans="5:43" ht="29.25" customHeight="1">
      <c r="E9" s="531" t="s">
        <v>470</v>
      </c>
      <c r="F9" s="460" t="s">
        <v>471</v>
      </c>
      <c r="G9" s="460" t="s">
        <v>472</v>
      </c>
      <c r="H9" s="460" t="s">
        <v>154</v>
      </c>
      <c r="I9" s="460" t="s">
        <v>155</v>
      </c>
      <c r="J9" s="460" t="s">
        <v>156</v>
      </c>
      <c r="K9" s="460" t="s">
        <v>157</v>
      </c>
      <c r="L9" s="460" t="s">
        <v>158</v>
      </c>
      <c r="M9" s="460" t="s">
        <v>191</v>
      </c>
      <c r="N9" s="460"/>
      <c r="O9" s="460"/>
      <c r="P9" s="460"/>
      <c r="Q9" s="531" t="s">
        <v>161</v>
      </c>
      <c r="R9" s="460" t="s">
        <v>599</v>
      </c>
      <c r="S9" s="531" t="s">
        <v>162</v>
      </c>
      <c r="T9" s="460" t="s">
        <v>522</v>
      </c>
      <c r="U9" s="460" t="s">
        <v>164</v>
      </c>
      <c r="V9" s="460"/>
      <c r="W9" s="460" t="s">
        <v>166</v>
      </c>
      <c r="X9" s="460" t="s">
        <v>466</v>
      </c>
      <c r="Y9" s="466" t="s">
        <v>167</v>
      </c>
      <c r="Z9" s="467"/>
      <c r="AA9" s="468"/>
      <c r="AQ9" t="s">
        <v>558</v>
      </c>
    </row>
    <row r="10" spans="5:43" ht="31.5" customHeight="1">
      <c r="E10" s="461"/>
      <c r="F10" s="460"/>
      <c r="G10" s="460"/>
      <c r="H10" s="460"/>
      <c r="I10" s="460"/>
      <c r="J10" s="460"/>
      <c r="K10" s="460"/>
      <c r="L10" s="460"/>
      <c r="M10" s="460" t="s">
        <v>192</v>
      </c>
      <c r="N10" s="460"/>
      <c r="O10" s="460"/>
      <c r="P10" s="460" t="s">
        <v>193</v>
      </c>
      <c r="Q10" s="461"/>
      <c r="R10" s="460"/>
      <c r="S10" s="461"/>
      <c r="T10" s="460"/>
      <c r="U10" s="460"/>
      <c r="V10" s="460"/>
      <c r="W10" s="460"/>
      <c r="X10" s="460"/>
      <c r="Y10" s="456" t="s">
        <v>170</v>
      </c>
      <c r="Z10" s="457"/>
      <c r="AA10" s="458"/>
      <c r="AQ10" t="s">
        <v>525</v>
      </c>
    </row>
    <row r="11" spans="5:43" ht="78.75" customHeight="1">
      <c r="E11" s="459"/>
      <c r="F11" s="460"/>
      <c r="G11" s="460"/>
      <c r="H11" s="460"/>
      <c r="I11" s="460"/>
      <c r="J11" s="460"/>
      <c r="K11" s="460"/>
      <c r="L11" s="460"/>
      <c r="M11" s="21" t="s">
        <v>171</v>
      </c>
      <c r="N11" s="21" t="s">
        <v>172</v>
      </c>
      <c r="O11" s="21" t="s">
        <v>173</v>
      </c>
      <c r="P11" s="460"/>
      <c r="Q11" s="459"/>
      <c r="R11" s="460"/>
      <c r="S11" s="459"/>
      <c r="T11" s="460"/>
      <c r="U11" s="21" t="s">
        <v>174</v>
      </c>
      <c r="V11" s="21" t="s">
        <v>175</v>
      </c>
      <c r="W11" s="460"/>
      <c r="X11" s="460"/>
      <c r="Y11" s="89" t="s">
        <v>176</v>
      </c>
      <c r="Z11" s="89" t="s">
        <v>177</v>
      </c>
      <c r="AA11" s="89" t="s">
        <v>178</v>
      </c>
      <c r="AQ11" t="s">
        <v>559</v>
      </c>
    </row>
    <row r="12" spans="5:43" ht="20.25" customHeight="1">
      <c r="E12" s="45" t="s">
        <v>602</v>
      </c>
      <c r="F12" s="79" t="s">
        <v>319</v>
      </c>
      <c r="G12" s="24"/>
      <c r="H12" s="24"/>
      <c r="I12" s="24"/>
      <c r="J12" s="24"/>
      <c r="K12" s="24"/>
      <c r="L12" s="24"/>
      <c r="M12" s="24"/>
      <c r="N12" s="24"/>
      <c r="O12" s="24"/>
      <c r="P12" s="24"/>
      <c r="Q12" s="24"/>
      <c r="R12" s="24"/>
      <c r="S12" s="24"/>
      <c r="T12" s="24"/>
      <c r="U12" s="24"/>
      <c r="V12" s="24"/>
      <c r="W12" s="24"/>
      <c r="X12" s="24"/>
      <c r="Y12" s="24"/>
      <c r="Z12" s="24"/>
      <c r="AA12" s="40"/>
      <c r="AQ12" t="s">
        <v>561</v>
      </c>
    </row>
    <row r="13" spans="5:43"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c r="AQ13" s="20" t="s">
        <v>528</v>
      </c>
    </row>
    <row r="14" spans="5:43" ht="24.95" customHeight="1">
      <c r="E14" s="17"/>
      <c r="F14" s="6"/>
      <c r="G14" s="28" t="s">
        <v>562</v>
      </c>
      <c r="H14" s="6"/>
      <c r="I14" s="6"/>
      <c r="J14" s="6"/>
      <c r="K14" s="6"/>
      <c r="L14" s="6"/>
      <c r="M14" s="6"/>
      <c r="N14" s="6"/>
      <c r="O14" s="6"/>
      <c r="P14" s="6"/>
      <c r="Q14" s="6"/>
      <c r="R14" s="6"/>
      <c r="S14" s="6"/>
      <c r="T14" s="6"/>
      <c r="U14" s="6"/>
      <c r="V14" s="6"/>
      <c r="W14" s="6"/>
      <c r="X14" s="6"/>
      <c r="Y14" s="6"/>
      <c r="Z14" s="6"/>
      <c r="AA14" s="43"/>
      <c r="AQ14" t="s">
        <v>546</v>
      </c>
    </row>
    <row r="15" spans="5:43" hidden="1">
      <c r="E15" s="5"/>
      <c r="F15" s="13"/>
      <c r="G15" s="13"/>
      <c r="H15" s="13"/>
      <c r="I15" s="13"/>
      <c r="J15" s="13"/>
      <c r="K15" s="13"/>
      <c r="L15" s="13"/>
      <c r="M15" s="13"/>
      <c r="N15" s="13"/>
      <c r="O15" s="13"/>
      <c r="P15" s="13"/>
      <c r="Q15" s="13"/>
      <c r="R15" s="13"/>
      <c r="S15" s="13"/>
      <c r="T15" s="13"/>
      <c r="U15" s="13"/>
      <c r="V15" s="13"/>
      <c r="W15" s="6"/>
      <c r="X15" s="6"/>
      <c r="Y15" s="6"/>
      <c r="Z15" s="6"/>
      <c r="AA15" s="43"/>
      <c r="AQ15" t="s">
        <v>565</v>
      </c>
    </row>
    <row r="16" spans="5:43" ht="20.100000000000001" customHeight="1">
      <c r="E16" s="93"/>
      <c r="F16" s="30" t="s">
        <v>479</v>
      </c>
      <c r="G16" s="30"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c r="AQ16" t="s">
        <v>538</v>
      </c>
    </row>
  </sheetData>
  <sheetProtection algorithmName="SHA-512" hashValue="ahyODl/CFLshKQEpoIPHoJjGMJc0geC0+WrWkbxrBB6AG/+HJeTHnuEKlAaafJkZcoYZV0y/JAsquzQ58nnDvA==" saltValue="FQEuP31vD7RV7gVrkf10UA=="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3" display="Click here to go back"/>
  </hyperlinks>
  <pageMargins left="0.70866141732283505" right="0.70866141732283505" top="0.74803149606299202" bottom="0.74803149606299202" header="0.31496062992126" footer="0.31496062992126"/>
  <pageSetup scale="29" orientation="portrait"/>
  <colBreaks count="2" manualBreakCount="2">
    <brk id="9" max="16" man="1"/>
    <brk id="14" max="16" man="1"/>
  </colBreaks>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44" hidden="1"/>
    <row r="4" spans="5:44" hidden="1"/>
    <row r="5" spans="5:44" hidden="1"/>
    <row r="6" spans="5:44" hidden="1"/>
    <row r="7" spans="5:44" ht="15" customHeight="1">
      <c r="AR7" t="s">
        <v>557</v>
      </c>
    </row>
    <row r="8" spans="5:44" ht="15" customHeight="1">
      <c r="AR8" t="s">
        <v>524</v>
      </c>
    </row>
    <row r="9" spans="5:44" ht="29.25" customHeight="1">
      <c r="E9" s="531" t="s">
        <v>470</v>
      </c>
      <c r="F9" s="460" t="s">
        <v>471</v>
      </c>
      <c r="G9" s="460" t="s">
        <v>472</v>
      </c>
      <c r="H9" s="460" t="s">
        <v>154</v>
      </c>
      <c r="I9" s="460" t="s">
        <v>155</v>
      </c>
      <c r="J9" s="460" t="s">
        <v>156</v>
      </c>
      <c r="K9" s="460" t="s">
        <v>157</v>
      </c>
      <c r="L9" s="460" t="s">
        <v>158</v>
      </c>
      <c r="M9" s="460" t="s">
        <v>191</v>
      </c>
      <c r="N9" s="460"/>
      <c r="O9" s="460"/>
      <c r="P9" s="460"/>
      <c r="Q9" s="531" t="s">
        <v>161</v>
      </c>
      <c r="R9" s="460" t="s">
        <v>599</v>
      </c>
      <c r="S9" s="531" t="s">
        <v>162</v>
      </c>
      <c r="T9" s="460" t="s">
        <v>522</v>
      </c>
      <c r="U9" s="460" t="s">
        <v>164</v>
      </c>
      <c r="V9" s="460"/>
      <c r="W9" s="460" t="s">
        <v>166</v>
      </c>
      <c r="X9" s="460" t="s">
        <v>466</v>
      </c>
      <c r="Y9" s="466" t="s">
        <v>167</v>
      </c>
      <c r="Z9" s="467"/>
      <c r="AA9" s="468"/>
      <c r="AR9" t="s">
        <v>558</v>
      </c>
    </row>
    <row r="10" spans="5:44" ht="31.5" customHeight="1">
      <c r="E10" s="461"/>
      <c r="F10" s="460"/>
      <c r="G10" s="460"/>
      <c r="H10" s="460"/>
      <c r="I10" s="460"/>
      <c r="J10" s="460"/>
      <c r="K10" s="460"/>
      <c r="L10" s="460"/>
      <c r="M10" s="460" t="s">
        <v>192</v>
      </c>
      <c r="N10" s="460"/>
      <c r="O10" s="460"/>
      <c r="P10" s="460" t="s">
        <v>193</v>
      </c>
      <c r="Q10" s="461"/>
      <c r="R10" s="460"/>
      <c r="S10" s="461"/>
      <c r="T10" s="460"/>
      <c r="U10" s="460"/>
      <c r="V10" s="460"/>
      <c r="W10" s="460"/>
      <c r="X10" s="460"/>
      <c r="Y10" s="456" t="s">
        <v>170</v>
      </c>
      <c r="Z10" s="457"/>
      <c r="AA10" s="458"/>
      <c r="AR10" t="s">
        <v>525</v>
      </c>
    </row>
    <row r="11" spans="5:44" ht="78.75" customHeight="1">
      <c r="E11" s="459"/>
      <c r="F11" s="460"/>
      <c r="G11" s="460"/>
      <c r="H11" s="460"/>
      <c r="I11" s="460"/>
      <c r="J11" s="460"/>
      <c r="K11" s="460"/>
      <c r="L11" s="460"/>
      <c r="M11" s="21" t="s">
        <v>171</v>
      </c>
      <c r="N11" s="21" t="s">
        <v>172</v>
      </c>
      <c r="O11" s="21" t="s">
        <v>173</v>
      </c>
      <c r="P11" s="460"/>
      <c r="Q11" s="459"/>
      <c r="R11" s="460"/>
      <c r="S11" s="459"/>
      <c r="T11" s="460"/>
      <c r="U11" s="21" t="s">
        <v>174</v>
      </c>
      <c r="V11" s="21" t="s">
        <v>175</v>
      </c>
      <c r="W11" s="460"/>
      <c r="X11" s="460"/>
      <c r="Y11" s="89" t="s">
        <v>176</v>
      </c>
      <c r="Z11" s="89" t="s">
        <v>177</v>
      </c>
      <c r="AA11" s="89" t="s">
        <v>178</v>
      </c>
      <c r="AR11" t="s">
        <v>559</v>
      </c>
    </row>
    <row r="12" spans="5:44" ht="20.25" customHeight="1">
      <c r="E12" s="45" t="s">
        <v>603</v>
      </c>
      <c r="F12" s="79" t="s">
        <v>307</v>
      </c>
      <c r="G12" s="24"/>
      <c r="H12" s="24"/>
      <c r="I12" s="24"/>
      <c r="J12" s="24"/>
      <c r="K12" s="24"/>
      <c r="L12" s="24"/>
      <c r="M12" s="24"/>
      <c r="N12" s="24"/>
      <c r="O12" s="24"/>
      <c r="P12" s="24"/>
      <c r="Q12" s="24"/>
      <c r="R12" s="24"/>
      <c r="S12" s="24"/>
      <c r="T12" s="24"/>
      <c r="U12" s="24"/>
      <c r="V12" s="24"/>
      <c r="W12" s="24"/>
      <c r="X12" s="24"/>
      <c r="Y12" s="24"/>
      <c r="Z12" s="24"/>
      <c r="AA12" s="40"/>
      <c r="AR12" t="s">
        <v>561</v>
      </c>
    </row>
    <row r="13" spans="5:44"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f>IF(SUM(H13:W13)&gt;0,1,0)</f>
        <v>0</v>
      </c>
      <c r="AD13" s="20">
        <f>SUM(AC15:AC65535)</f>
        <v>0</v>
      </c>
      <c r="AR13" s="20" t="s">
        <v>528</v>
      </c>
    </row>
    <row r="14" spans="5:44" ht="24.95" customHeight="1">
      <c r="E14" s="17"/>
      <c r="F14" s="6"/>
      <c r="G14" s="28" t="s">
        <v>562</v>
      </c>
      <c r="H14" s="6"/>
      <c r="I14" s="6"/>
      <c r="J14" s="6"/>
      <c r="K14" s="6"/>
      <c r="L14" s="6"/>
      <c r="M14" s="6"/>
      <c r="N14" s="6"/>
      <c r="O14" s="6"/>
      <c r="P14" s="6"/>
      <c r="Q14" s="6"/>
      <c r="R14" s="6"/>
      <c r="S14" s="6"/>
      <c r="T14" s="6"/>
      <c r="U14" s="6"/>
      <c r="V14" s="6"/>
      <c r="W14" s="6"/>
      <c r="X14" s="6"/>
      <c r="Y14" s="6"/>
      <c r="Z14" s="6"/>
      <c r="AA14" s="43"/>
      <c r="AR14" t="s">
        <v>546</v>
      </c>
    </row>
    <row r="15" spans="5:44" hidden="1">
      <c r="E15" s="5"/>
      <c r="F15" s="13"/>
      <c r="G15" s="13"/>
      <c r="H15" s="13"/>
      <c r="I15" s="13"/>
      <c r="J15" s="13"/>
      <c r="K15" s="13"/>
      <c r="L15" s="13"/>
      <c r="M15" s="13"/>
      <c r="N15" s="13"/>
      <c r="O15" s="13"/>
      <c r="P15" s="13"/>
      <c r="Q15" s="13"/>
      <c r="R15" s="13"/>
      <c r="S15" s="13"/>
      <c r="T15" s="13"/>
      <c r="U15" s="13"/>
      <c r="V15" s="13"/>
      <c r="W15" s="6"/>
      <c r="X15" s="6"/>
      <c r="Y15" s="6"/>
      <c r="Z15" s="6"/>
      <c r="AA15" s="43"/>
      <c r="AR15" t="s">
        <v>565</v>
      </c>
    </row>
    <row r="16" spans="5:44" ht="20.100000000000001" customHeight="1">
      <c r="E16" s="93"/>
      <c r="F16" s="30" t="s">
        <v>479</v>
      </c>
      <c r="G16" s="30"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c r="AR16" t="s">
        <v>538</v>
      </c>
    </row>
  </sheetData>
  <sheetProtection algorithmName="SHA-512" hashValue="c7ZiwexGw4G/fVxSiQvvgjmiIsii1+dpGFh5SIs0wsad0DI8YoZ9eMWIbvR5J4LiHrTXLDq3CxsglMJTH3+DyA==" saltValue="V+lks7z8vaTTjV5H2t8dcg=="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9" display="Click here to go back"/>
  </hyperlinks>
  <pageMargins left="0.70866141732283505" right="0.70866141732283505" top="0.74803149606299202" bottom="0.74803149606299202" header="0.31496062992126" footer="0.31496062992126"/>
  <pageSetup scale="29" orientation="portrait"/>
  <colBreaks count="2" manualBreakCount="2">
    <brk id="9" max="16" man="1"/>
    <brk id="14" max="16" man="1"/>
  </colBreaks>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44" hidden="1"/>
    <row r="4" spans="5:44" hidden="1"/>
    <row r="5" spans="5:44" hidden="1"/>
    <row r="6" spans="5:44" hidden="1"/>
    <row r="7" spans="5:44" ht="15" customHeight="1">
      <c r="AR7" t="s">
        <v>557</v>
      </c>
    </row>
    <row r="8" spans="5:44" ht="15" customHeight="1">
      <c r="AR8" t="s">
        <v>524</v>
      </c>
    </row>
    <row r="9" spans="5:44" ht="29.25" customHeight="1">
      <c r="E9" s="531" t="s">
        <v>470</v>
      </c>
      <c r="F9" s="460" t="s">
        <v>471</v>
      </c>
      <c r="G9" s="460" t="s">
        <v>472</v>
      </c>
      <c r="H9" s="460" t="s">
        <v>154</v>
      </c>
      <c r="I9" s="460" t="s">
        <v>155</v>
      </c>
      <c r="J9" s="460" t="s">
        <v>156</v>
      </c>
      <c r="K9" s="460" t="s">
        <v>157</v>
      </c>
      <c r="L9" s="460" t="s">
        <v>158</v>
      </c>
      <c r="M9" s="460" t="s">
        <v>191</v>
      </c>
      <c r="N9" s="460"/>
      <c r="O9" s="460"/>
      <c r="P9" s="460"/>
      <c r="Q9" s="531" t="s">
        <v>161</v>
      </c>
      <c r="R9" s="460" t="s">
        <v>599</v>
      </c>
      <c r="S9" s="531" t="s">
        <v>162</v>
      </c>
      <c r="T9" s="460" t="s">
        <v>522</v>
      </c>
      <c r="U9" s="460" t="s">
        <v>164</v>
      </c>
      <c r="V9" s="460"/>
      <c r="W9" s="460" t="s">
        <v>166</v>
      </c>
      <c r="X9" s="460" t="s">
        <v>466</v>
      </c>
      <c r="Y9" s="466" t="s">
        <v>167</v>
      </c>
      <c r="Z9" s="467"/>
      <c r="AA9" s="468"/>
      <c r="AR9" t="s">
        <v>558</v>
      </c>
    </row>
    <row r="10" spans="5:44" ht="31.5" customHeight="1">
      <c r="E10" s="461"/>
      <c r="F10" s="460"/>
      <c r="G10" s="460"/>
      <c r="H10" s="460"/>
      <c r="I10" s="460"/>
      <c r="J10" s="460"/>
      <c r="K10" s="460"/>
      <c r="L10" s="460"/>
      <c r="M10" s="460" t="s">
        <v>192</v>
      </c>
      <c r="N10" s="460"/>
      <c r="O10" s="460"/>
      <c r="P10" s="460" t="s">
        <v>193</v>
      </c>
      <c r="Q10" s="461"/>
      <c r="R10" s="460"/>
      <c r="S10" s="461"/>
      <c r="T10" s="460"/>
      <c r="U10" s="460"/>
      <c r="V10" s="460"/>
      <c r="W10" s="460"/>
      <c r="X10" s="460"/>
      <c r="Y10" s="456" t="s">
        <v>170</v>
      </c>
      <c r="Z10" s="457"/>
      <c r="AA10" s="458"/>
      <c r="AR10" t="s">
        <v>525</v>
      </c>
    </row>
    <row r="11" spans="5:44" ht="78.75" customHeight="1">
      <c r="E11" s="459"/>
      <c r="F11" s="460"/>
      <c r="G11" s="460"/>
      <c r="H11" s="460"/>
      <c r="I11" s="460"/>
      <c r="J11" s="460"/>
      <c r="K11" s="460"/>
      <c r="L11" s="460"/>
      <c r="M11" s="21" t="s">
        <v>171</v>
      </c>
      <c r="N11" s="21" t="s">
        <v>172</v>
      </c>
      <c r="O11" s="21" t="s">
        <v>173</v>
      </c>
      <c r="P11" s="460"/>
      <c r="Q11" s="459"/>
      <c r="R11" s="460"/>
      <c r="S11" s="459"/>
      <c r="T11" s="460"/>
      <c r="U11" s="21" t="s">
        <v>174</v>
      </c>
      <c r="V11" s="21" t="s">
        <v>175</v>
      </c>
      <c r="W11" s="460"/>
      <c r="X11" s="460"/>
      <c r="Y11" s="89" t="s">
        <v>176</v>
      </c>
      <c r="Z11" s="89" t="s">
        <v>177</v>
      </c>
      <c r="AA11" s="89" t="s">
        <v>178</v>
      </c>
      <c r="AR11" t="s">
        <v>559</v>
      </c>
    </row>
    <row r="12" spans="5:44" ht="20.25" customHeight="1">
      <c r="E12" s="45" t="s">
        <v>604</v>
      </c>
      <c r="F12" s="79" t="s">
        <v>295</v>
      </c>
      <c r="G12" s="24"/>
      <c r="H12" s="24"/>
      <c r="I12" s="24"/>
      <c r="J12" s="24"/>
      <c r="K12" s="24"/>
      <c r="L12" s="24"/>
      <c r="M12" s="24"/>
      <c r="N12" s="24"/>
      <c r="O12" s="24"/>
      <c r="P12" s="24"/>
      <c r="Q12" s="24"/>
      <c r="R12" s="24"/>
      <c r="S12" s="24"/>
      <c r="T12" s="24"/>
      <c r="U12" s="24"/>
      <c r="V12" s="24"/>
      <c r="W12" s="24"/>
      <c r="X12" s="24"/>
      <c r="Y12" s="24"/>
      <c r="Z12" s="24"/>
      <c r="AA12" s="40"/>
      <c r="AR12" t="s">
        <v>561</v>
      </c>
    </row>
    <row r="13" spans="5:44"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f>IF(SUM(H13:W13)&gt;0,1,0)</f>
        <v>0</v>
      </c>
      <c r="AD13" s="20">
        <f>SUM(AC15:AC65535)</f>
        <v>0</v>
      </c>
      <c r="AR13" s="20" t="s">
        <v>528</v>
      </c>
    </row>
    <row r="14" spans="5:44" ht="24.95" customHeight="1">
      <c r="E14" s="17"/>
      <c r="F14" s="6"/>
      <c r="G14" s="28" t="s">
        <v>562</v>
      </c>
      <c r="H14" s="6"/>
      <c r="I14" s="6"/>
      <c r="J14" s="6"/>
      <c r="K14" s="6"/>
      <c r="L14" s="6"/>
      <c r="M14" s="6"/>
      <c r="N14" s="6"/>
      <c r="O14" s="6"/>
      <c r="P14" s="6"/>
      <c r="Q14" s="6"/>
      <c r="R14" s="6"/>
      <c r="S14" s="6"/>
      <c r="T14" s="6"/>
      <c r="U14" s="6"/>
      <c r="V14" s="6"/>
      <c r="W14" s="6"/>
      <c r="X14" s="6"/>
      <c r="Y14" s="6"/>
      <c r="Z14" s="6"/>
      <c r="AA14" s="43"/>
      <c r="AR14" t="s">
        <v>546</v>
      </c>
    </row>
    <row r="15" spans="5:44" hidden="1">
      <c r="E15" s="5"/>
      <c r="F15" s="13"/>
      <c r="G15" s="13"/>
      <c r="H15" s="13"/>
      <c r="I15" s="13"/>
      <c r="J15" s="13"/>
      <c r="K15" s="13"/>
      <c r="L15" s="13"/>
      <c r="M15" s="13"/>
      <c r="N15" s="13"/>
      <c r="O15" s="13"/>
      <c r="P15" s="13"/>
      <c r="Q15" s="13"/>
      <c r="R15" s="13"/>
      <c r="S15" s="13"/>
      <c r="T15" s="13"/>
      <c r="U15" s="13"/>
      <c r="V15" s="13"/>
      <c r="W15" s="6"/>
      <c r="X15" s="6"/>
      <c r="Y15" s="6"/>
      <c r="Z15" s="6"/>
      <c r="AA15" s="43"/>
      <c r="AR15" t="s">
        <v>565</v>
      </c>
    </row>
    <row r="16" spans="5:44" ht="20.100000000000001" customHeight="1">
      <c r="E16" s="93"/>
      <c r="F16" s="30" t="s">
        <v>479</v>
      </c>
      <c r="G16" s="30"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c r="AR16" t="s">
        <v>538</v>
      </c>
    </row>
  </sheetData>
  <sheetProtection algorithmName="SHA-512" hashValue="Q7k0fX/zbcbYrDSNnQtZx6cst0FYTDUndqYy5DoCCoVH4cTkzV1M9140/sE6hvo/IEDqsJp0wkdN8T3+CQG82Q==" saltValue="Z66HrYLGxao3piPZh/J6dg=="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7" display="Click here to go back"/>
  </hyperlinks>
  <pageMargins left="0.70866141732283505" right="0.70866141732283505" top="0.74803149606299202" bottom="0.74803149606299202" header="0.31496062992126" footer="0.31496062992126"/>
  <pageSetup scale="29" orientation="portrait"/>
  <colBreaks count="2" manualBreakCount="2">
    <brk id="9" max="16" man="1"/>
    <brk id="14" max="16" man="1"/>
  </colBreaks>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44" width="0" hidden="1" customWidth="1"/>
    <col min="45" max="16384" width="7.140625" hidden="1"/>
  </cols>
  <sheetData>
    <row r="1" spans="5:44" hidden="1">
      <c r="I1">
        <v>0</v>
      </c>
    </row>
    <row r="2" spans="5:44"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44" hidden="1"/>
    <row r="4" spans="5:44" hidden="1"/>
    <row r="5" spans="5:44" hidden="1"/>
    <row r="6" spans="5:44" hidden="1"/>
    <row r="7" spans="5:44" ht="15" customHeight="1">
      <c r="AR7" t="s">
        <v>557</v>
      </c>
    </row>
    <row r="8" spans="5:44" ht="15" customHeight="1">
      <c r="AR8" t="s">
        <v>524</v>
      </c>
    </row>
    <row r="9" spans="5:44" ht="29.25" customHeight="1">
      <c r="E9" s="531" t="s">
        <v>470</v>
      </c>
      <c r="F9" s="460" t="s">
        <v>471</v>
      </c>
      <c r="G9" s="460" t="s">
        <v>472</v>
      </c>
      <c r="H9" s="460" t="s">
        <v>154</v>
      </c>
      <c r="I9" s="460" t="s">
        <v>155</v>
      </c>
      <c r="J9" s="460" t="s">
        <v>156</v>
      </c>
      <c r="K9" s="460" t="s">
        <v>157</v>
      </c>
      <c r="L9" s="460" t="s">
        <v>158</v>
      </c>
      <c r="M9" s="460" t="s">
        <v>191</v>
      </c>
      <c r="N9" s="460"/>
      <c r="O9" s="460"/>
      <c r="P9" s="460"/>
      <c r="Q9" s="531" t="s">
        <v>161</v>
      </c>
      <c r="R9" s="460" t="s">
        <v>599</v>
      </c>
      <c r="S9" s="531" t="s">
        <v>162</v>
      </c>
      <c r="T9" s="460" t="s">
        <v>522</v>
      </c>
      <c r="U9" s="460" t="s">
        <v>164</v>
      </c>
      <c r="V9" s="460"/>
      <c r="W9" s="460" t="s">
        <v>166</v>
      </c>
      <c r="X9" s="460" t="s">
        <v>466</v>
      </c>
      <c r="Y9" s="466" t="s">
        <v>167</v>
      </c>
      <c r="Z9" s="467"/>
      <c r="AA9" s="468"/>
      <c r="AR9" t="s">
        <v>558</v>
      </c>
    </row>
    <row r="10" spans="5:44" ht="31.5" customHeight="1">
      <c r="E10" s="461"/>
      <c r="F10" s="460"/>
      <c r="G10" s="460"/>
      <c r="H10" s="460"/>
      <c r="I10" s="460"/>
      <c r="J10" s="460"/>
      <c r="K10" s="460"/>
      <c r="L10" s="460"/>
      <c r="M10" s="460" t="s">
        <v>192</v>
      </c>
      <c r="N10" s="460"/>
      <c r="O10" s="460"/>
      <c r="P10" s="460" t="s">
        <v>193</v>
      </c>
      <c r="Q10" s="461"/>
      <c r="R10" s="460"/>
      <c r="S10" s="461"/>
      <c r="T10" s="460"/>
      <c r="U10" s="460"/>
      <c r="V10" s="460"/>
      <c r="W10" s="460"/>
      <c r="X10" s="460"/>
      <c r="Y10" s="456" t="s">
        <v>170</v>
      </c>
      <c r="Z10" s="457"/>
      <c r="AA10" s="458"/>
      <c r="AR10" t="s">
        <v>525</v>
      </c>
    </row>
    <row r="11" spans="5:44" ht="78.75" customHeight="1">
      <c r="E11" s="459"/>
      <c r="F11" s="460"/>
      <c r="G11" s="460"/>
      <c r="H11" s="460"/>
      <c r="I11" s="460"/>
      <c r="J11" s="460"/>
      <c r="K11" s="460"/>
      <c r="L11" s="460"/>
      <c r="M11" s="21" t="s">
        <v>171</v>
      </c>
      <c r="N11" s="21" t="s">
        <v>172</v>
      </c>
      <c r="O11" s="21" t="s">
        <v>173</v>
      </c>
      <c r="P11" s="460"/>
      <c r="Q11" s="459"/>
      <c r="R11" s="460"/>
      <c r="S11" s="459"/>
      <c r="T11" s="460"/>
      <c r="U11" s="21" t="s">
        <v>174</v>
      </c>
      <c r="V11" s="21" t="s">
        <v>175</v>
      </c>
      <c r="W11" s="460"/>
      <c r="X11" s="460"/>
      <c r="Y11" s="89" t="s">
        <v>176</v>
      </c>
      <c r="Z11" s="89" t="s">
        <v>177</v>
      </c>
      <c r="AA11" s="89" t="s">
        <v>178</v>
      </c>
      <c r="AR11" t="s">
        <v>559</v>
      </c>
    </row>
    <row r="12" spans="5:44" ht="20.25" customHeight="1">
      <c r="E12" s="45" t="s">
        <v>605</v>
      </c>
      <c r="F12" s="79" t="s">
        <v>289</v>
      </c>
      <c r="G12" s="24"/>
      <c r="H12" s="24"/>
      <c r="I12" s="24"/>
      <c r="J12" s="24"/>
      <c r="K12" s="24"/>
      <c r="L12" s="24"/>
      <c r="M12" s="24"/>
      <c r="N12" s="24"/>
      <c r="O12" s="24"/>
      <c r="P12" s="24"/>
      <c r="Q12" s="24"/>
      <c r="R12" s="24"/>
      <c r="S12" s="24"/>
      <c r="T12" s="24"/>
      <c r="U12" s="24"/>
      <c r="V12" s="24"/>
      <c r="W12" s="24"/>
      <c r="X12" s="24"/>
      <c r="Y12" s="24"/>
      <c r="Z12" s="24"/>
      <c r="AA12" s="40"/>
      <c r="AR12" t="s">
        <v>561</v>
      </c>
    </row>
    <row r="13" spans="5:44"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f>IF(SUM(H13:W13)&gt;0,1,0)</f>
        <v>0</v>
      </c>
      <c r="AD13" s="20">
        <f>SUM(AC15:AC65535)</f>
        <v>0</v>
      </c>
      <c r="AR13" s="20" t="s">
        <v>528</v>
      </c>
    </row>
    <row r="14" spans="5:44" ht="24.95" customHeight="1">
      <c r="E14" s="17"/>
      <c r="F14" s="6"/>
      <c r="G14" s="28" t="s">
        <v>562</v>
      </c>
      <c r="H14" s="6"/>
      <c r="I14" s="6"/>
      <c r="J14" s="6"/>
      <c r="K14" s="6"/>
      <c r="L14" s="6"/>
      <c r="M14" s="6"/>
      <c r="N14" s="6"/>
      <c r="O14" s="6"/>
      <c r="P14" s="6"/>
      <c r="Q14" s="6"/>
      <c r="R14" s="6"/>
      <c r="S14" s="6"/>
      <c r="T14" s="6"/>
      <c r="U14" s="6"/>
      <c r="V14" s="6"/>
      <c r="W14" s="6"/>
      <c r="X14" s="6"/>
      <c r="Y14" s="6"/>
      <c r="Z14" s="6"/>
      <c r="AA14" s="43"/>
      <c r="AR14" t="s">
        <v>546</v>
      </c>
    </row>
    <row r="15" spans="5:44" hidden="1">
      <c r="E15" s="5"/>
      <c r="F15" s="13"/>
      <c r="G15" s="13"/>
      <c r="H15" s="13"/>
      <c r="I15" s="13"/>
      <c r="J15" s="13"/>
      <c r="K15" s="13"/>
      <c r="L15" s="13"/>
      <c r="M15" s="13"/>
      <c r="N15" s="13"/>
      <c r="O15" s="13"/>
      <c r="P15" s="13"/>
      <c r="Q15" s="13"/>
      <c r="R15" s="13"/>
      <c r="S15" s="13"/>
      <c r="T15" s="13"/>
      <c r="U15" s="13"/>
      <c r="V15" s="13"/>
      <c r="W15" s="6"/>
      <c r="X15" s="6"/>
      <c r="Y15" s="6"/>
      <c r="Z15" s="6"/>
      <c r="AA15" s="43"/>
      <c r="AR15" t="s">
        <v>565</v>
      </c>
    </row>
    <row r="16" spans="5:44" ht="20.100000000000001" customHeight="1">
      <c r="E16" s="93"/>
      <c r="F16" s="30" t="s">
        <v>479</v>
      </c>
      <c r="G16" s="30"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c r="AR16" t="s">
        <v>538</v>
      </c>
    </row>
  </sheetData>
  <sheetProtection algorithmName="SHA-512" hashValue="XW29L8BjZW8T4qIkqbunERzQpr2vwyN94Zj1Mgm1XGXTsJV3QV1pwkDONvq2m8Q5OSvniKJpfhlR3ShfZOrvwQ==" saltValue="uNdYzeDDdM0PwmTQ1t2fMw=="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6" display="Click here to go back"/>
  </hyperlinks>
  <pageMargins left="0.70866141732283505" right="0.70866141732283505" top="0.74803149606299202" bottom="0.74803149606299202" header="0.31496062992126" footer="0.31496062992126"/>
  <pageSetup scale="29" orientation="portrait"/>
  <colBreaks count="2" manualBreakCount="2">
    <brk id="9" max="16" man="1"/>
    <brk id="14" max="16" man="1"/>
  </colBreaks>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44" hidden="1"/>
    <row r="4" spans="5:44" hidden="1"/>
    <row r="5" spans="5:44" hidden="1"/>
    <row r="6" spans="5:44" hidden="1"/>
    <row r="7" spans="5:44" ht="15" customHeight="1">
      <c r="AR7" t="s">
        <v>557</v>
      </c>
    </row>
    <row r="8" spans="5:44" ht="15" customHeight="1">
      <c r="AR8" t="s">
        <v>524</v>
      </c>
    </row>
    <row r="9" spans="5:44" ht="29.25" customHeight="1">
      <c r="E9" s="531" t="s">
        <v>470</v>
      </c>
      <c r="F9" s="460" t="s">
        <v>471</v>
      </c>
      <c r="G9" s="460" t="s">
        <v>472</v>
      </c>
      <c r="H9" s="460" t="s">
        <v>154</v>
      </c>
      <c r="I9" s="460" t="s">
        <v>155</v>
      </c>
      <c r="J9" s="460" t="s">
        <v>156</v>
      </c>
      <c r="K9" s="460" t="s">
        <v>157</v>
      </c>
      <c r="L9" s="460" t="s">
        <v>158</v>
      </c>
      <c r="M9" s="460" t="s">
        <v>191</v>
      </c>
      <c r="N9" s="460"/>
      <c r="O9" s="460"/>
      <c r="P9" s="460"/>
      <c r="Q9" s="531" t="s">
        <v>161</v>
      </c>
      <c r="R9" s="460" t="s">
        <v>599</v>
      </c>
      <c r="S9" s="531" t="s">
        <v>162</v>
      </c>
      <c r="T9" s="460" t="s">
        <v>522</v>
      </c>
      <c r="U9" s="460" t="s">
        <v>164</v>
      </c>
      <c r="V9" s="460"/>
      <c r="W9" s="460" t="s">
        <v>166</v>
      </c>
      <c r="X9" s="460" t="s">
        <v>466</v>
      </c>
      <c r="Y9" s="466" t="s">
        <v>167</v>
      </c>
      <c r="Z9" s="467"/>
      <c r="AA9" s="468"/>
      <c r="AR9" t="s">
        <v>558</v>
      </c>
    </row>
    <row r="10" spans="5:44" ht="31.5" customHeight="1">
      <c r="E10" s="461"/>
      <c r="F10" s="460"/>
      <c r="G10" s="460"/>
      <c r="H10" s="460"/>
      <c r="I10" s="460"/>
      <c r="J10" s="460"/>
      <c r="K10" s="460"/>
      <c r="L10" s="460"/>
      <c r="M10" s="460" t="s">
        <v>192</v>
      </c>
      <c r="N10" s="460"/>
      <c r="O10" s="460"/>
      <c r="P10" s="460" t="s">
        <v>193</v>
      </c>
      <c r="Q10" s="461"/>
      <c r="R10" s="460"/>
      <c r="S10" s="461"/>
      <c r="T10" s="460"/>
      <c r="U10" s="460"/>
      <c r="V10" s="460"/>
      <c r="W10" s="460"/>
      <c r="X10" s="460"/>
      <c r="Y10" s="456" t="s">
        <v>170</v>
      </c>
      <c r="Z10" s="457"/>
      <c r="AA10" s="458"/>
      <c r="AR10" t="s">
        <v>525</v>
      </c>
    </row>
    <row r="11" spans="5:44" ht="78.75" customHeight="1">
      <c r="E11" s="459"/>
      <c r="F11" s="460"/>
      <c r="G11" s="460"/>
      <c r="H11" s="460"/>
      <c r="I11" s="460"/>
      <c r="J11" s="460"/>
      <c r="K11" s="460"/>
      <c r="L11" s="460"/>
      <c r="M11" s="21" t="s">
        <v>171</v>
      </c>
      <c r="N11" s="21" t="s">
        <v>172</v>
      </c>
      <c r="O11" s="21" t="s">
        <v>173</v>
      </c>
      <c r="P11" s="460"/>
      <c r="Q11" s="459"/>
      <c r="R11" s="460"/>
      <c r="S11" s="459"/>
      <c r="T11" s="460"/>
      <c r="U11" s="21" t="s">
        <v>174</v>
      </c>
      <c r="V11" s="21" t="s">
        <v>175</v>
      </c>
      <c r="W11" s="460"/>
      <c r="X11" s="460"/>
      <c r="Y11" s="89" t="s">
        <v>176</v>
      </c>
      <c r="Z11" s="89" t="s">
        <v>177</v>
      </c>
      <c r="AA11" s="89" t="s">
        <v>178</v>
      </c>
      <c r="AR11" t="s">
        <v>559</v>
      </c>
    </row>
    <row r="12" spans="5:44" ht="20.25" customHeight="1">
      <c r="E12" s="45" t="s">
        <v>606</v>
      </c>
      <c r="F12" s="79" t="s">
        <v>283</v>
      </c>
      <c r="G12" s="24"/>
      <c r="H12" s="24"/>
      <c r="I12" s="24"/>
      <c r="J12" s="24"/>
      <c r="K12" s="24"/>
      <c r="L12" s="24"/>
      <c r="M12" s="24"/>
      <c r="N12" s="24"/>
      <c r="O12" s="24"/>
      <c r="P12" s="24"/>
      <c r="Q12" s="24"/>
      <c r="R12" s="24"/>
      <c r="S12" s="24"/>
      <c r="T12" s="24"/>
      <c r="U12" s="24"/>
      <c r="V12" s="24"/>
      <c r="W12" s="24"/>
      <c r="X12" s="24"/>
      <c r="Y12" s="24"/>
      <c r="Z12" s="24"/>
      <c r="AA12" s="40"/>
      <c r="AR12" t="s">
        <v>561</v>
      </c>
    </row>
    <row r="13" spans="5:44"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f>IF(SUM(H13:W13)&gt;0,1,0)</f>
        <v>0</v>
      </c>
      <c r="AD13" s="20">
        <f>SUM(AC15:AC65535)</f>
        <v>0</v>
      </c>
      <c r="AR13" s="20" t="s">
        <v>528</v>
      </c>
    </row>
    <row r="14" spans="5:44" ht="24.95" customHeight="1">
      <c r="E14" s="17"/>
      <c r="F14" s="6"/>
      <c r="G14" s="28" t="s">
        <v>562</v>
      </c>
      <c r="H14" s="6"/>
      <c r="I14" s="6"/>
      <c r="J14" s="6"/>
      <c r="K14" s="6"/>
      <c r="L14" s="6"/>
      <c r="M14" s="6"/>
      <c r="N14" s="6"/>
      <c r="O14" s="6"/>
      <c r="P14" s="6"/>
      <c r="Q14" s="6"/>
      <c r="R14" s="6"/>
      <c r="S14" s="6"/>
      <c r="T14" s="6"/>
      <c r="U14" s="6"/>
      <c r="V14" s="6"/>
      <c r="W14" s="6"/>
      <c r="X14" s="6"/>
      <c r="Y14" s="6"/>
      <c r="Z14" s="6"/>
      <c r="AA14" s="43"/>
      <c r="AR14" t="s">
        <v>546</v>
      </c>
    </row>
    <row r="15" spans="5:44" hidden="1">
      <c r="E15" s="5"/>
      <c r="F15" s="13"/>
      <c r="G15" s="13"/>
      <c r="H15" s="13"/>
      <c r="I15" s="13"/>
      <c r="J15" s="13"/>
      <c r="K15" s="13"/>
      <c r="L15" s="13"/>
      <c r="M15" s="13"/>
      <c r="N15" s="13"/>
      <c r="O15" s="13"/>
      <c r="P15" s="13"/>
      <c r="Q15" s="13"/>
      <c r="R15" s="13"/>
      <c r="S15" s="13"/>
      <c r="T15" s="13"/>
      <c r="U15" s="13"/>
      <c r="V15" s="13"/>
      <c r="W15" s="6"/>
      <c r="X15" s="6"/>
      <c r="Y15" s="6"/>
      <c r="Z15" s="6"/>
      <c r="AA15" s="43"/>
      <c r="AR15" t="s">
        <v>565</v>
      </c>
    </row>
    <row r="16" spans="5:44" ht="20.100000000000001" customHeight="1">
      <c r="E16" s="93"/>
      <c r="F16" s="30" t="s">
        <v>479</v>
      </c>
      <c r="G16" s="30" t="s">
        <v>173</v>
      </c>
      <c r="H16" s="31" t="str">
        <f>+IFERROR(IF(COUNT(H14:H15),ROUND(SUM(H14:H15),0),""),"")</f>
        <v/>
      </c>
      <c r="I16" s="31" t="str">
        <f>+IFERROR(IF(COUNT(I14:I15),ROUND(SUM(I14:I15),0),""),"")</f>
        <v/>
      </c>
      <c r="J16" s="31" t="str">
        <f>+IFERROR(IF(COUNT(J14:J15),ROUND(SUM(J14:J15),0),""),"")</f>
        <v/>
      </c>
      <c r="K16" s="31" t="str">
        <f>+IFERROR(IF(COUNT(K14:K15),ROUND(SUM(K14:K15),0),""),"")</f>
        <v/>
      </c>
      <c r="L16" s="34" t="str">
        <f>+IFERROR(IF(COUNT(K16),ROUND(K16/'Shareholding Pattern'!$L$78*100,2),""),"")</f>
        <v/>
      </c>
      <c r="M16" s="39" t="str">
        <f>+IFERROR(IF(COUNT(M14:M15),ROUND(SUM(M14:M15),0),""),"")</f>
        <v/>
      </c>
      <c r="N16" s="39" t="str">
        <f>+IFERROR(IF(COUNT(N14:N15),ROUND(SUM(N14:N15),0),""),"")</f>
        <v/>
      </c>
      <c r="O16" s="39" t="str">
        <f>+IFERROR(IF(COUNT(O14:O15),ROUND(SUM(O14:O15),0),""),"")</f>
        <v/>
      </c>
      <c r="P16" s="34" t="str">
        <f>+IFERROR(IF(COUNT(O16),ROUND(O16/('Shareholding Pattern'!$P$79)*100,2),""),"")</f>
        <v/>
      </c>
      <c r="Q16" s="31" t="str">
        <f>+IFERROR(IF(COUNT(Q14:Q15),ROUND(SUM(Q14:Q15),0),""),"")</f>
        <v/>
      </c>
      <c r="R16" s="31" t="str">
        <f>+IFERROR(IF(COUNT(R14:R15),ROUND(SUM(R14:R15),0),""),"")</f>
        <v/>
      </c>
      <c r="S16" s="31" t="str">
        <f>+IFERROR(IF(COUNT(S14:S15),ROUND(SUM(S14:S15),0),""),"")</f>
        <v/>
      </c>
      <c r="T16" s="34" t="str">
        <f>+IFERROR(IF(COUNT(K16,S16),ROUND(SUM(S16,K16)/SUM('Shareholding Pattern'!$L$78,'Shareholding Pattern'!$T$78)*100,2),""),"")</f>
        <v/>
      </c>
      <c r="U16" s="31" t="str">
        <f>+IFERROR(IF(COUNT(U14:U15),ROUND(SUM(U14:U15),0),""),"")</f>
        <v/>
      </c>
      <c r="V16" s="34" t="str">
        <f>+IFERROR(IF(COUNT(U16),ROUND(SUM(U16)/SUM(K16)*100,2),""),0)</f>
        <v/>
      </c>
      <c r="W16" s="31" t="str">
        <f>+IFERROR(IF(COUNT(W14:W15),ROUND(SUM(W14:W15),0),""),"")</f>
        <v/>
      </c>
      <c r="X16" s="91"/>
      <c r="Y16" s="31" t="str">
        <f>+IFERROR(IF(COUNT(Y14:Y15),ROUND(SUM(Y14:Y15),0),""),"")</f>
        <v/>
      </c>
      <c r="Z16" s="31" t="str">
        <f>+IFERROR(IF(COUNT(Z14:Z15),ROUND(SUM(Z14:Z15),0),""),"")</f>
        <v/>
      </c>
      <c r="AA16" s="31" t="str">
        <f>+IFERROR(IF(COUNT(AA14:AA15),ROUND(SUM(AA14:AA15),0),""),"")</f>
        <v/>
      </c>
      <c r="AR16" t="s">
        <v>538</v>
      </c>
    </row>
  </sheetData>
  <sheetProtection algorithmName="SHA-512" hashValue="5H4D4Tz96uN7CfhAntP7ur/jJDhBwKshKapbfxBv8x+9JfKEkktgIlR/qRCMiDISAbY7olKkAXLwS6FDpVVMTA==" saltValue="M8ITsIdb8A9y0ZxVar8dxA=="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5" display="Click here to go back"/>
  </hyperlinks>
  <pageMargins left="0.70866141732283505" right="0.70866141732283505" top="0.74803149606299202" bottom="0.74803149606299202" header="0.31496062992126" footer="0.31496062992126"/>
  <pageSetup scale="29" orientation="portrait"/>
  <colBreaks count="2" manualBreakCount="2">
    <brk id="9" max="16" man="1"/>
    <brk id="14" max="16" man="1"/>
  </colBreaks>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0</v>
      </c>
    </row>
    <row r="2" spans="5:29"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29" hidden="1"/>
    <row r="4" spans="5:29" hidden="1"/>
    <row r="5" spans="5:29" hidden="1"/>
    <row r="6" spans="5:29" hidden="1"/>
    <row r="7" spans="5:29" ht="15" customHeight="1"/>
    <row r="8" spans="5:29" ht="15" customHeight="1"/>
    <row r="9" spans="5:29"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29"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29"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29" ht="18.75" customHeight="1">
      <c r="E12" s="45" t="s">
        <v>607</v>
      </c>
      <c r="F12" s="92" t="s">
        <v>608</v>
      </c>
      <c r="G12" s="24"/>
      <c r="H12" s="24"/>
      <c r="I12" s="24"/>
      <c r="J12" s="24"/>
      <c r="K12" s="24"/>
      <c r="L12" s="24"/>
      <c r="M12" s="24"/>
      <c r="N12" s="24"/>
      <c r="O12" s="24"/>
      <c r="P12" s="24"/>
      <c r="Q12" s="24"/>
      <c r="R12" s="24"/>
      <c r="S12" s="24"/>
      <c r="T12" s="24"/>
      <c r="U12" s="24"/>
      <c r="V12" s="24"/>
      <c r="W12" s="24"/>
      <c r="X12" s="24"/>
      <c r="Y12" s="24"/>
      <c r="Z12" s="24"/>
      <c r="AA12" s="40"/>
    </row>
    <row r="13" spans="5:29"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row>
    <row r="14" spans="5:29" ht="24.95" customHeight="1">
      <c r="E14" s="17"/>
      <c r="F14" s="6"/>
      <c r="G14" s="28" t="s">
        <v>562</v>
      </c>
      <c r="H14" s="6"/>
      <c r="I14" s="6"/>
      <c r="J14" s="6"/>
      <c r="K14" s="6"/>
      <c r="L14" s="6"/>
      <c r="M14" s="6"/>
      <c r="N14" s="6"/>
      <c r="O14" s="6"/>
      <c r="P14" s="6"/>
      <c r="Q14" s="6"/>
      <c r="R14" s="6"/>
      <c r="S14" s="6"/>
      <c r="T14" s="6"/>
      <c r="U14" s="6"/>
      <c r="V14" s="6"/>
      <c r="W14" s="6"/>
      <c r="X14" s="6"/>
      <c r="Y14" s="6"/>
      <c r="Z14" s="6"/>
      <c r="AA14" s="43"/>
    </row>
    <row r="15" spans="5:29" hidden="1">
      <c r="E15" s="5"/>
      <c r="F15" s="13"/>
      <c r="G15" s="13"/>
      <c r="H15" s="13"/>
      <c r="I15" s="13"/>
      <c r="J15" s="13"/>
      <c r="K15" s="13"/>
      <c r="L15" s="13"/>
      <c r="M15" s="13"/>
      <c r="N15" s="13"/>
      <c r="O15" s="13"/>
      <c r="P15" s="13"/>
      <c r="Q15" s="13"/>
      <c r="R15" s="13"/>
      <c r="S15" s="13"/>
      <c r="T15" s="13"/>
      <c r="U15" s="13"/>
      <c r="V15" s="13"/>
      <c r="W15" s="6"/>
      <c r="X15" s="6"/>
      <c r="Y15" s="6"/>
      <c r="Z15" s="6"/>
      <c r="AA15" s="43"/>
    </row>
    <row r="16" spans="5:29" ht="20.100000000000001" customHeight="1">
      <c r="E16" s="93"/>
      <c r="F16" s="30" t="s">
        <v>479</v>
      </c>
      <c r="G16" s="30" t="s">
        <v>173</v>
      </c>
      <c r="H16" s="31" t="str">
        <f>+IFERROR(IF(COUNT(H13:H15),ROUND(SUM(H13:H15),0),""),"")</f>
        <v/>
      </c>
      <c r="I16" s="31" t="str">
        <f>+IFERROR(IF(COUNT(I13:I15),ROUND(SUM(I13:I15),0),""),"")</f>
        <v/>
      </c>
      <c r="J16" s="31" t="str">
        <f>+IFERROR(IF(COUNT(J13:J15),ROUND(SUM(J13:J15),0),""),"")</f>
        <v/>
      </c>
      <c r="K16" s="31" t="str">
        <f>+IFERROR(IF(COUNT(K13:K15),ROUND(SUM(K13:K15),0),""),"")</f>
        <v/>
      </c>
      <c r="L16" s="34" t="str">
        <f>+IFERROR(IF(COUNT(K16),ROUND(K16/'Shareholding Pattern'!$L$78*100,2),""),"")</f>
        <v/>
      </c>
      <c r="M16" s="39" t="str">
        <f>+IFERROR(IF(COUNT(M13:M15),ROUND(SUM(M13:M15),0),""),"")</f>
        <v/>
      </c>
      <c r="N16" s="39" t="str">
        <f>+IFERROR(IF(COUNT(N13:N15),ROUND(SUM(N13:N15),0),""),"")</f>
        <v/>
      </c>
      <c r="O16" s="39" t="str">
        <f>+IFERROR(IF(COUNT(O13:O15),ROUND(SUM(O13:O15),0),""),"")</f>
        <v/>
      </c>
      <c r="P16" s="34" t="str">
        <f>+IFERROR(IF(COUNT(O16),ROUND(O16/('Shareholding Pattern'!$P$79)*100,2),""),"")</f>
        <v/>
      </c>
      <c r="Q16" s="31" t="str">
        <f>+IFERROR(IF(COUNT(Q13:Q15),ROUND(SUM(Q13:Q15),0),""),"")</f>
        <v/>
      </c>
      <c r="R16" s="31" t="str">
        <f>+IFERROR(IF(COUNT(R13:R15),ROUND(SUM(R13:R15),0),""),"")</f>
        <v/>
      </c>
      <c r="S16" s="31" t="str">
        <f>+IFERROR(IF(COUNT(S13:S15),ROUND(SUM(S13:S15),0),""),"")</f>
        <v/>
      </c>
      <c r="T16" s="34" t="str">
        <f>+IFERROR(IF(COUNT(K16,S16),ROUND(SUM(S16,K16)/SUM('Shareholding Pattern'!$L$78,'Shareholding Pattern'!$T$78)*100,2),""),"")</f>
        <v/>
      </c>
      <c r="U16" s="31" t="str">
        <f>+IFERROR(IF(COUNT(U13:U15),ROUND(SUM(U13:U15),0),""),"")</f>
        <v/>
      </c>
      <c r="V16" s="34" t="str">
        <f>+IFERROR(IF(COUNT(U16),ROUND(SUM(U16)/SUM(K16)*100,2),""),0)</f>
        <v/>
      </c>
      <c r="W16" s="31" t="str">
        <f>+IFERROR(IF(COUNT(W13:W15),ROUND(SUM(W13:W15),0),""),"")</f>
        <v/>
      </c>
      <c r="X16" s="91"/>
      <c r="Y16" s="31" t="str">
        <f>+IFERROR(IF(COUNT(Y13:Y15),ROUND(SUM(Y13:Y15),0),""),"")</f>
        <v/>
      </c>
      <c r="Z16" s="31" t="str">
        <f>+IFERROR(IF(COUNT(Z13:Z15),ROUND(SUM(Z13:Z15),0),""),"")</f>
        <v/>
      </c>
      <c r="AA16" s="31" t="str">
        <f>+IFERROR(IF(COUNT(AA13:AA15),ROUND(SUM(AA13:AA15),0),""),"")</f>
        <v/>
      </c>
    </row>
  </sheetData>
  <sheetProtection algorithmName="SHA-512" hashValue="ubEzHTY33DdbvJGVHFO0mdnMOwFy/rMYbqOjfC+U1J5sRgw7+IR7AJB1UGobMoDB8yOMs+ycjIV7+4KlYq7fUA==" saltValue="G6JXxaX8eFa0dmY/PL2IGw=="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3" display="Total"/>
    <hyperlink ref="F16" location="'Shareholding Pattern'!F63" display="Click here to go back"/>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19"/>
  <sheetViews>
    <sheetView showGridLines="0" topLeftCell="A7" zoomScale="90" zoomScaleNormal="90" workbookViewId="0">
      <selection activeCell="X17" sqref="X17"/>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3</v>
      </c>
    </row>
    <row r="2" spans="5:29"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29" hidden="1"/>
    <row r="4" spans="5:29" hidden="1"/>
    <row r="5" spans="5:29" hidden="1"/>
    <row r="6" spans="5:29" hidden="1"/>
    <row r="7" spans="5:29" ht="15" customHeight="1"/>
    <row r="8" spans="5:29" ht="15" customHeight="1"/>
    <row r="9" spans="5:29"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29"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29"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29" s="95" customFormat="1" ht="20.100000000000001" customHeight="1">
      <c r="E12" s="45" t="s">
        <v>609</v>
      </c>
      <c r="F12" s="92" t="s">
        <v>610</v>
      </c>
      <c r="G12" s="24"/>
      <c r="H12" s="24"/>
      <c r="I12" s="24"/>
      <c r="J12" s="24"/>
      <c r="K12" s="24"/>
      <c r="L12" s="24"/>
      <c r="M12" s="24"/>
      <c r="N12" s="24"/>
      <c r="O12" s="24"/>
      <c r="P12" s="24"/>
      <c r="Q12" s="24"/>
      <c r="R12" s="24"/>
      <c r="S12" s="24"/>
      <c r="T12" s="24"/>
      <c r="U12" s="24"/>
      <c r="V12" s="24"/>
      <c r="W12" s="24"/>
      <c r="X12" s="24"/>
      <c r="Y12" s="24"/>
      <c r="Z12" s="24"/>
      <c r="AA12" s="40"/>
    </row>
    <row r="13" spans="5:29"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row>
    <row r="14" spans="5:29" ht="24.95" customHeight="1">
      <c r="E14" s="17"/>
      <c r="F14" s="6"/>
      <c r="G14" s="28" t="s">
        <v>611</v>
      </c>
      <c r="H14" s="6"/>
      <c r="I14" s="6"/>
      <c r="J14" s="6"/>
      <c r="K14" s="6"/>
      <c r="L14" s="6"/>
      <c r="M14" s="6"/>
      <c r="N14" s="6"/>
      <c r="O14" s="6"/>
      <c r="P14" s="6"/>
      <c r="Q14" s="6"/>
      <c r="R14" s="6"/>
      <c r="S14" s="6"/>
      <c r="T14" s="6"/>
      <c r="U14" s="6"/>
      <c r="V14" s="6"/>
      <c r="W14" s="6"/>
      <c r="X14" s="6"/>
      <c r="Y14" s="6"/>
      <c r="Z14" s="6"/>
      <c r="AA14" s="43"/>
    </row>
    <row r="15" spans="5:29" ht="24.95" customHeight="1">
      <c r="E15" s="2">
        <v>1</v>
      </c>
      <c r="F15" s="96" t="s">
        <v>612</v>
      </c>
      <c r="G15" s="97" t="s">
        <v>613</v>
      </c>
      <c r="H15" s="32">
        <v>89000</v>
      </c>
      <c r="I15" s="32"/>
      <c r="J15" s="32"/>
      <c r="K15" s="98">
        <f>+IFERROR(IF(COUNT(H15:J15),ROUND(SUM(H15:J15),0),""),"")</f>
        <v>89000</v>
      </c>
      <c r="L15" s="37">
        <f>+IFERROR(IF(COUNT(K15),ROUND(K15/'Shareholding Pattern'!$L$78*100,2),""),"")</f>
        <v>2.23</v>
      </c>
      <c r="M15" s="36">
        <f>IF(H15="","",H15)</f>
        <v>89000</v>
      </c>
      <c r="N15" s="36"/>
      <c r="O15" s="56">
        <f>+IFERROR(IF(COUNT(M15:N15),ROUND(SUM(M15,N15),2),""),"")</f>
        <v>89000</v>
      </c>
      <c r="P15" s="37">
        <f>+IFERROR(IF(COUNT(O15),ROUND(O15/('Shareholding Pattern'!$P$79)*100,2),""),"")</f>
        <v>2.23</v>
      </c>
      <c r="Q15" s="32"/>
      <c r="R15" s="32"/>
      <c r="S15" s="98" t="str">
        <f>+IFERROR(IF(COUNT(Q15:R15),ROUND(SUM(Q15:R15),0),""),"")</f>
        <v/>
      </c>
      <c r="T15" s="37">
        <f>+IFERROR(IF(COUNT(K15,S15),ROUND(SUM(S15,K15)/SUM('Shareholding Pattern'!$L$78,'Shareholding Pattern'!$T$78)*100,2),""),"")</f>
        <v>2.23</v>
      </c>
      <c r="U15" s="32"/>
      <c r="V15" s="34" t="str">
        <f>+IFERROR(IF(COUNT(U15),ROUND(SUM(U15)/SUM(K15)*100,2),""),0)</f>
        <v/>
      </c>
      <c r="W15" s="32">
        <v>0</v>
      </c>
      <c r="X15" s="90"/>
      <c r="Y15" s="32">
        <v>0</v>
      </c>
      <c r="Z15" s="32">
        <v>0</v>
      </c>
      <c r="AA15" s="32">
        <v>0</v>
      </c>
      <c r="AB15" s="20"/>
      <c r="AC15" s="20" t="e">
        <f>SUM(#REF!)</f>
        <v>#REF!</v>
      </c>
    </row>
    <row r="16" spans="5:29" ht="24.95" customHeight="1">
      <c r="E16" s="2">
        <v>2</v>
      </c>
      <c r="F16" s="96" t="s">
        <v>614</v>
      </c>
      <c r="G16" s="97" t="s">
        <v>615</v>
      </c>
      <c r="H16" s="32">
        <v>85000</v>
      </c>
      <c r="I16" s="32"/>
      <c r="J16" s="32"/>
      <c r="K16" s="98">
        <f>+IFERROR(IF(COUNT(H16:J16),ROUND(SUM(H16:J16),0),""),"")</f>
        <v>85000</v>
      </c>
      <c r="L16" s="37">
        <f>+IFERROR(IF(COUNT(K16),ROUND(K16/'Shareholding Pattern'!$L$78*100,2),""),"")</f>
        <v>2.13</v>
      </c>
      <c r="M16" s="36">
        <f>IF(H16="","",H16)</f>
        <v>85000</v>
      </c>
      <c r="N16" s="36"/>
      <c r="O16" s="56">
        <f>+IFERROR(IF(COUNT(M16:N16),ROUND(SUM(M16,N16),2),""),"")</f>
        <v>85000</v>
      </c>
      <c r="P16" s="37">
        <f>+IFERROR(IF(COUNT(O16),ROUND(O16/('Shareholding Pattern'!$P$79)*100,2),""),"")</f>
        <v>2.13</v>
      </c>
      <c r="Q16" s="32"/>
      <c r="R16" s="32"/>
      <c r="S16" s="98" t="str">
        <f>+IFERROR(IF(COUNT(Q16:R16),ROUND(SUM(Q16:R16),0),""),"")</f>
        <v/>
      </c>
      <c r="T16" s="37">
        <f>+IFERROR(IF(COUNT(K16,S16),ROUND(SUM(S16,K16)/SUM('Shareholding Pattern'!$L$78,'Shareholding Pattern'!$T$78)*100,2),""),"")</f>
        <v>2.13</v>
      </c>
      <c r="U16" s="32"/>
      <c r="V16" s="34" t="str">
        <f>+IFERROR(IF(COUNT(U16),ROUND(SUM(U16)/SUM(K16)*100,2),""),0)</f>
        <v/>
      </c>
      <c r="W16" s="32">
        <v>0</v>
      </c>
      <c r="X16" s="90"/>
      <c r="Y16" s="32">
        <v>0</v>
      </c>
      <c r="Z16" s="32">
        <v>0</v>
      </c>
      <c r="AA16" s="32">
        <v>0</v>
      </c>
      <c r="AB16" s="20"/>
      <c r="AC16" s="20" t="e">
        <f>SUM(#REF!)</f>
        <v>#REF!</v>
      </c>
    </row>
    <row r="17" spans="5:29" ht="24.95" customHeight="1">
      <c r="E17" s="2">
        <v>3</v>
      </c>
      <c r="F17" s="96" t="s">
        <v>616</v>
      </c>
      <c r="G17" s="97" t="s">
        <v>617</v>
      </c>
      <c r="H17" s="32">
        <v>92500</v>
      </c>
      <c r="I17" s="32"/>
      <c r="J17" s="32"/>
      <c r="K17" s="98">
        <f>+IFERROR(IF(COUNT(H17:J17),ROUND(SUM(H17:J17),0),""),"")</f>
        <v>92500</v>
      </c>
      <c r="L17" s="37">
        <f>+IFERROR(IF(COUNT(K17),ROUND(K17/'Shareholding Pattern'!$L$78*100,2),""),"")</f>
        <v>2.3199999999999998</v>
      </c>
      <c r="M17" s="36">
        <f>IF(H17="","",H17)</f>
        <v>92500</v>
      </c>
      <c r="N17" s="36"/>
      <c r="O17" s="56">
        <f>+IFERROR(IF(COUNT(M17:N17),ROUND(SUM(M17,N17),2),""),"")</f>
        <v>92500</v>
      </c>
      <c r="P17" s="37">
        <f>+IFERROR(IF(COUNT(O17),ROUND(O17/('Shareholding Pattern'!$P$79)*100,2),""),"")</f>
        <v>2.3199999999999998</v>
      </c>
      <c r="Q17" s="32"/>
      <c r="R17" s="32"/>
      <c r="S17" s="98" t="str">
        <f>+IFERROR(IF(COUNT(Q17:R17),ROUND(SUM(Q17:R17),0),""),"")</f>
        <v/>
      </c>
      <c r="T17" s="37">
        <f>+IFERROR(IF(COUNT(K17,S17),ROUND(SUM(S17,K17)/SUM('Shareholding Pattern'!$L$78,'Shareholding Pattern'!$T$78)*100,2),""),"")</f>
        <v>2.3199999999999998</v>
      </c>
      <c r="U17" s="32"/>
      <c r="V17" s="34" t="str">
        <f>+IFERROR(IF(COUNT(U17),ROUND(SUM(U17)/SUM(K17)*100,2),""),0)</f>
        <v/>
      </c>
      <c r="W17" s="32">
        <v>0</v>
      </c>
      <c r="X17" s="90"/>
      <c r="Y17" s="32">
        <v>0</v>
      </c>
      <c r="Z17" s="32">
        <v>0</v>
      </c>
      <c r="AA17" s="32">
        <v>0</v>
      </c>
      <c r="AB17" s="20"/>
      <c r="AC17" s="20" t="e">
        <f>SUM(#REF!)</f>
        <v>#REF!</v>
      </c>
    </row>
    <row r="18" spans="5:29" hidden="1">
      <c r="E18" s="5"/>
      <c r="F18" s="13"/>
      <c r="G18" s="13"/>
      <c r="H18" s="13"/>
      <c r="I18" s="13"/>
      <c r="J18" s="13"/>
      <c r="K18" s="13"/>
      <c r="L18" s="13"/>
      <c r="M18" s="13"/>
      <c r="N18" s="13"/>
      <c r="O18" s="13"/>
      <c r="P18" s="13"/>
      <c r="Q18" s="13"/>
      <c r="R18" s="13"/>
      <c r="S18" s="13"/>
      <c r="T18" s="13"/>
      <c r="U18" s="13"/>
      <c r="V18" s="13"/>
      <c r="W18" s="6"/>
      <c r="X18" s="6"/>
      <c r="Y18" s="6"/>
      <c r="Z18" s="6"/>
      <c r="AA18" s="43"/>
    </row>
    <row r="19" spans="5:29" ht="20.100000000000001" customHeight="1">
      <c r="E19" s="93"/>
      <c r="F19" s="30" t="s">
        <v>479</v>
      </c>
      <c r="G19" s="30" t="s">
        <v>173</v>
      </c>
      <c r="H19" s="31">
        <f>+IFERROR(IF(COUNT(H14:H18),ROUND(SUM(H14:H18),0),""),"")</f>
        <v>266500</v>
      </c>
      <c r="I19" s="31" t="str">
        <f>+IFERROR(IF(COUNT(I14:I18),ROUND(SUM(I14:I18),0),""),"")</f>
        <v/>
      </c>
      <c r="J19" s="31" t="str">
        <f>+IFERROR(IF(COUNT(J14:J18),ROUND(SUM(J14:J18),0),""),"")</f>
        <v/>
      </c>
      <c r="K19" s="31">
        <f>+IFERROR(IF(COUNT(K14:K18),ROUND(SUM(K14:K18),0),""),"")</f>
        <v>266500</v>
      </c>
      <c r="L19" s="34">
        <f>+IFERROR(IF(COUNT(K19),ROUND(K19/'Shareholding Pattern'!$L$78*100,2),""),"")</f>
        <v>6.69</v>
      </c>
      <c r="M19" s="39">
        <f>+IFERROR(IF(COUNT(M14:M18),ROUND(SUM(M14:M18),0),""),"")</f>
        <v>266500</v>
      </c>
      <c r="N19" s="39" t="str">
        <f>+IFERROR(IF(COUNT(N14:N18),ROUND(SUM(N14:N18),0),""),"")</f>
        <v/>
      </c>
      <c r="O19" s="39">
        <f>+IFERROR(IF(COUNT(O14:O18),ROUND(SUM(O14:O18),0),""),"")</f>
        <v>266500</v>
      </c>
      <c r="P19" s="34">
        <f>+IFERROR(IF(COUNT(O19),ROUND(O19/('Shareholding Pattern'!$P$79)*100,2),""),"")</f>
        <v>6.69</v>
      </c>
      <c r="Q19" s="31" t="str">
        <f>+IFERROR(IF(COUNT(Q14:Q18),ROUND(SUM(Q14:Q18),0),""),"")</f>
        <v/>
      </c>
      <c r="R19" s="31" t="str">
        <f>+IFERROR(IF(COUNT(R14:R18),ROUND(SUM(R14:R18),0),""),"")</f>
        <v/>
      </c>
      <c r="S19" s="31" t="str">
        <f>+IFERROR(IF(COUNT(S14:S18),ROUND(SUM(S14:S18),0),""),"")</f>
        <v/>
      </c>
      <c r="T19" s="34">
        <f>+IFERROR(IF(COUNT(K19,S19),ROUND(SUM(S19,K19)/SUM('Shareholding Pattern'!$L$78,'Shareholding Pattern'!$T$78)*100,2),""),"")</f>
        <v>6.69</v>
      </c>
      <c r="U19" s="31" t="str">
        <f>+IFERROR(IF(COUNT(U14:U18),ROUND(SUM(U14:U18),0),""),"")</f>
        <v/>
      </c>
      <c r="V19" s="34" t="str">
        <f>+IFERROR(IF(COUNT(U19),ROUND(SUM(U19)/SUM(K19)*100,2),""),0)</f>
        <v/>
      </c>
      <c r="W19" s="31">
        <f>+IFERROR(IF(COUNT(W14:W18),ROUND(SUM(W14:W18),0),""),"")</f>
        <v>0</v>
      </c>
      <c r="X19" s="91"/>
      <c r="Y19" s="31">
        <f>+IFERROR(IF(COUNT(Y14:Y18),ROUND(SUM(Y14:Y18),0),""),"")</f>
        <v>0</v>
      </c>
      <c r="Z19" s="31">
        <f>+IFERROR(IF(COUNT(Z14:Z18),ROUND(SUM(Z14:Z18),0),""),"")</f>
        <v>0</v>
      </c>
      <c r="AA19" s="31">
        <f>+IFERROR(IF(COUNT(AA14:AA18),ROUND(SUM(AA14:AA18),0),""),"")</f>
        <v>0</v>
      </c>
    </row>
  </sheetData>
  <sheetProtection password="F884"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G15:G17">
      <formula1>10</formula1>
    </dataValidation>
    <dataValidation type="whole" operator="greaterThanOrEqual" allowBlank="1" showInputMessage="1" showErrorMessage="1" sqref="H13:J13 M13:N13 Q13:R13 M15:N17 Q15:R17 H15:J17">
      <formula1>0</formula1>
    </dataValidation>
    <dataValidation type="whole" operator="lessThanOrEqual" allowBlank="1" showInputMessage="1" showErrorMessage="1" sqref="U13 U15:U17">
      <formula1>H13</formula1>
    </dataValidation>
    <dataValidation type="whole" operator="lessThanOrEqual" allowBlank="1" showInputMessage="1" showErrorMessage="1" sqref="W13 W15:W17">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7">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7">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7">
      <formula1>K13</formula1>
    </dataValidation>
  </dataValidations>
  <hyperlinks>
    <hyperlink ref="G19" location="'Shareholding Pattern'!F44" display="Total"/>
    <hyperlink ref="F19" location="'Shareholding Pattern'!F64"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6" r:id="rId3" name="Button 2">
              <controlPr defaultSize="0" print="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7107" r:id="rId4" name="Button 3">
              <controlPr defaultSize="0" print="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mc:AlternateContent xmlns:mc="http://schemas.openxmlformats.org/markup-compatibility/2006">
          <mc:Choice Requires="x14">
            <control shapeId="47108" r:id="rId5" name="Button 4">
              <controlPr defaultSize="0" print="0" autoPict="0" macro="[0]!opentextblock">
                <anchor moveWithCells="1" sizeWithCells="1">
                  <from>
                    <xdr:col>23</xdr:col>
                    <xdr:colOff>66675</xdr:colOff>
                    <xdr:row>16</xdr:row>
                    <xdr:rowOff>66675</xdr:rowOff>
                  </from>
                  <to>
                    <xdr:col>23</xdr:col>
                    <xdr:colOff>1314450</xdr:colOff>
                    <xdr:row>16</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30" hidden="1"/>
    <row r="4" spans="5:30" hidden="1"/>
    <row r="5" spans="5:30" hidden="1"/>
    <row r="6" spans="5:30" hidden="1"/>
    <row r="7" spans="5:30" ht="15" customHeight="1"/>
    <row r="8" spans="5:30" ht="15" customHeight="1"/>
    <row r="9" spans="5:30"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30"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30"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30" s="95" customFormat="1" ht="20.100000000000001" customHeight="1">
      <c r="E12" s="45" t="s">
        <v>618</v>
      </c>
      <c r="F12" s="79" t="s">
        <v>301</v>
      </c>
      <c r="G12" s="24"/>
      <c r="H12" s="24"/>
      <c r="I12" s="24"/>
      <c r="J12" s="24"/>
      <c r="K12" s="24"/>
      <c r="L12" s="24"/>
      <c r="M12" s="24"/>
      <c r="N12" s="24"/>
      <c r="O12" s="24"/>
      <c r="P12" s="24"/>
      <c r="Q12" s="24"/>
      <c r="R12" s="24"/>
      <c r="S12" s="24"/>
      <c r="T12" s="24"/>
      <c r="U12" s="24"/>
      <c r="V12" s="24"/>
      <c r="W12" s="24"/>
      <c r="X12" s="24"/>
      <c r="Y12" s="24"/>
      <c r="Z12" s="24"/>
      <c r="AA12" s="40"/>
    </row>
    <row r="13" spans="5:30"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f>IF(SUM(H13:W13)&gt;0,1,0)</f>
        <v>0</v>
      </c>
      <c r="AD13" s="20">
        <f>SUM(AC15:AC65535)</f>
        <v>0</v>
      </c>
    </row>
    <row r="14" spans="5:30" ht="24.95" customHeight="1">
      <c r="E14" s="17"/>
      <c r="F14" s="6"/>
      <c r="G14" s="28" t="s">
        <v>611</v>
      </c>
      <c r="H14" s="6"/>
      <c r="I14" s="6"/>
      <c r="J14" s="6"/>
      <c r="K14" s="6"/>
      <c r="L14" s="6"/>
      <c r="M14" s="6"/>
      <c r="N14" s="6"/>
      <c r="O14" s="6"/>
      <c r="P14" s="6"/>
      <c r="Q14" s="6"/>
      <c r="R14" s="6"/>
      <c r="S14" s="6"/>
      <c r="T14" s="6"/>
      <c r="U14" s="6"/>
      <c r="V14" s="6"/>
      <c r="W14" s="6"/>
      <c r="X14" s="6"/>
      <c r="Y14" s="6"/>
      <c r="Z14" s="6"/>
      <c r="AA14" s="43"/>
    </row>
    <row r="15" spans="5:30" hidden="1">
      <c r="E15" s="5"/>
      <c r="F15" s="13"/>
      <c r="G15" s="13"/>
      <c r="H15" s="13"/>
      <c r="I15" s="13"/>
      <c r="J15" s="13"/>
      <c r="K15" s="13"/>
      <c r="L15" s="13"/>
      <c r="M15" s="13"/>
      <c r="N15" s="13"/>
      <c r="O15" s="13"/>
      <c r="P15" s="13"/>
      <c r="Q15" s="13"/>
      <c r="R15" s="13"/>
      <c r="S15" s="13"/>
      <c r="T15" s="13"/>
      <c r="U15" s="13"/>
      <c r="V15" s="13"/>
      <c r="W15" s="6"/>
      <c r="X15" s="6"/>
      <c r="Y15" s="6"/>
      <c r="Z15" s="6"/>
      <c r="AA15" s="43"/>
    </row>
    <row r="16" spans="5:30" ht="20.100000000000001" customHeight="1">
      <c r="E16" s="93"/>
      <c r="F16" s="30" t="s">
        <v>479</v>
      </c>
      <c r="G16" s="30" t="s">
        <v>173</v>
      </c>
      <c r="H16" s="31" t="str">
        <f>+IFERROR(IF(COUNT(H13:H15),ROUND(SUM(H13:H15),0),""),"")</f>
        <v/>
      </c>
      <c r="I16" s="31" t="str">
        <f>+IFERROR(IF(COUNT(I13:I15),ROUND(SUM(I13:I15),0),""),"")</f>
        <v/>
      </c>
      <c r="J16" s="31" t="str">
        <f>+IFERROR(IF(COUNT(J13:J15),ROUND(SUM(J13:J15),0),""),"")</f>
        <v/>
      </c>
      <c r="K16" s="31" t="str">
        <f>+IFERROR(IF(COUNT(K13:K15),ROUND(SUM(K13:K15),0),""),"")</f>
        <v/>
      </c>
      <c r="L16" s="34" t="str">
        <f>+IFERROR(IF(COUNT(K16),ROUND(K16/'Shareholding Pattern'!$L$78*100,2),""),"")</f>
        <v/>
      </c>
      <c r="M16" s="39" t="str">
        <f>+IFERROR(IF(COUNT(M13:M15),ROUND(SUM(M13:M15),0),""),"")</f>
        <v/>
      </c>
      <c r="N16" s="39" t="str">
        <f>+IFERROR(IF(COUNT(N13:N15),ROUND(SUM(N13:N15),0),""),"")</f>
        <v/>
      </c>
      <c r="O16" s="39" t="str">
        <f>+IFERROR(IF(COUNT(O13:O15),ROUND(SUM(O13:O15),0),""),"")</f>
        <v/>
      </c>
      <c r="P16" s="34" t="str">
        <f>+IFERROR(IF(COUNT(O16),ROUND(O16/('Shareholding Pattern'!$P$79)*100,2),""),"")</f>
        <v/>
      </c>
      <c r="Q16" s="31" t="str">
        <f>+IFERROR(IF(COUNT(Q13:Q15),ROUND(SUM(Q13:Q15),0),""),"")</f>
        <v/>
      </c>
      <c r="R16" s="31" t="str">
        <f>+IFERROR(IF(COUNT(R13:R15),ROUND(SUM(R13:R15),0),""),"")</f>
        <v/>
      </c>
      <c r="S16" s="31" t="str">
        <f>+IFERROR(IF(COUNT(S13:S15),ROUND(SUM(S13:S15),0),""),"")</f>
        <v/>
      </c>
      <c r="T16" s="34" t="str">
        <f>+IFERROR(IF(COUNT(K16,S16),ROUND(SUM(S16,K16)/SUM('Shareholding Pattern'!$L$78,'Shareholding Pattern'!$T$78)*100,2),""),"")</f>
        <v/>
      </c>
      <c r="U16" s="31" t="str">
        <f>+IFERROR(IF(COUNT(U13:U15),ROUND(SUM(U13:U15),0),""),"")</f>
        <v/>
      </c>
      <c r="V16" s="34" t="str">
        <f>+IFERROR(IF(COUNT(U16),ROUND(SUM(U16)/SUM(K16)*100,2),""),0)</f>
        <v/>
      </c>
      <c r="W16" s="31" t="str">
        <f>+IFERROR(IF(COUNT(W13:W15),ROUND(SUM(W13:W15),0),""),"")</f>
        <v/>
      </c>
      <c r="X16" s="91"/>
      <c r="Y16" s="31" t="str">
        <f>+IFERROR(IF(COUNT(Y13:Y15),ROUND(SUM(Y13:Y15),0),""),"")</f>
        <v/>
      </c>
      <c r="Z16" s="31" t="str">
        <f>+IFERROR(IF(COUNT(Z13:Z15),ROUND(SUM(Z13:Z15),0),""),"")</f>
        <v/>
      </c>
      <c r="AA16" s="31" t="str">
        <f>+IFERROR(IF(COUNT(AA13:AA15),ROUND(SUM(AA13:AA15),0),""),"")</f>
        <v/>
      </c>
    </row>
  </sheetData>
  <sheetProtection algorithmName="SHA-512" hashValue="UA9HHw+7Y3zEx37agF1GwGDNr8YphLCsczmW92sfmOdi5PqPWJ5ePNZU8W7meXzB1U5nVriLuB+X8jGnuMuRgA==" saltValue="rwWmfMYMqKJjb6lgNmxmUw=="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5" display="Total"/>
    <hyperlink ref="F16" location="'Shareholding Pattern'!F38" display="Click here to go back"/>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row>
    <row r="3" spans="5:30" hidden="1"/>
    <row r="4" spans="5:30" hidden="1"/>
    <row r="5" spans="5:30" hidden="1"/>
    <row r="6" spans="5:30" hidden="1"/>
    <row r="7" spans="5:30" ht="15" customHeight="1"/>
    <row r="8" spans="5:30" ht="15" customHeight="1"/>
    <row r="9" spans="5:30"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row>
    <row r="10" spans="5:30"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row>
    <row r="11" spans="5:30"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row>
    <row r="12" spans="5:30" ht="18.75" customHeight="1">
      <c r="E12" s="45" t="s">
        <v>585</v>
      </c>
      <c r="F12" s="79" t="s">
        <v>619</v>
      </c>
      <c r="G12" s="24"/>
      <c r="H12" s="24"/>
      <c r="I12" s="24"/>
      <c r="J12" s="24"/>
      <c r="K12" s="24"/>
      <c r="L12" s="24"/>
      <c r="M12" s="24"/>
      <c r="N12" s="24"/>
      <c r="O12" s="24"/>
      <c r="P12" s="24"/>
      <c r="Q12" s="24"/>
      <c r="R12" s="24"/>
      <c r="S12" s="24"/>
      <c r="T12" s="24"/>
      <c r="U12" s="24"/>
      <c r="V12" s="24"/>
      <c r="W12" s="24"/>
      <c r="X12" s="40"/>
    </row>
    <row r="13" spans="5:30" s="20" customFormat="1" ht="20.100000000000001" hidden="1" customHeight="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AC13" s="20">
        <f>IF(SUM(H13:W13)&gt;0,1,0)</f>
        <v>0</v>
      </c>
      <c r="AD13" s="20">
        <f>SUM(AC15:AC65535)</f>
        <v>0</v>
      </c>
    </row>
    <row r="14" spans="5:30" ht="24.95" customHeight="1">
      <c r="E14" s="17"/>
      <c r="F14" s="6"/>
      <c r="G14" s="94" t="s">
        <v>562</v>
      </c>
      <c r="H14" s="6"/>
      <c r="I14" s="6"/>
      <c r="J14" s="6"/>
      <c r="K14" s="6"/>
      <c r="L14" s="6"/>
      <c r="M14" s="6"/>
      <c r="N14" s="6"/>
      <c r="O14" s="6"/>
      <c r="P14" s="6"/>
      <c r="Q14" s="6"/>
      <c r="R14" s="6"/>
      <c r="S14" s="6"/>
      <c r="T14" s="6"/>
      <c r="U14" s="6"/>
      <c r="V14" s="6"/>
      <c r="W14" s="6"/>
      <c r="X14" s="43"/>
    </row>
    <row r="15" spans="5:30" ht="24.95" hidden="1" customHeight="1">
      <c r="E15" s="5"/>
      <c r="F15" s="13"/>
      <c r="G15" s="13"/>
      <c r="H15" s="13"/>
      <c r="I15" s="13"/>
      <c r="J15" s="13"/>
      <c r="K15" s="13"/>
      <c r="L15" s="13"/>
      <c r="M15" s="13"/>
      <c r="N15" s="13"/>
      <c r="O15" s="13"/>
      <c r="P15" s="13"/>
      <c r="Q15" s="13"/>
      <c r="R15" s="13"/>
      <c r="S15" s="13"/>
      <c r="T15" s="13"/>
      <c r="U15" s="13"/>
      <c r="V15" s="13"/>
      <c r="W15" s="43"/>
    </row>
    <row r="16" spans="5:30" ht="20.100000000000001" customHeight="1">
      <c r="E16" s="93"/>
      <c r="F16" s="30" t="s">
        <v>479</v>
      </c>
      <c r="G16" s="30" t="s">
        <v>173</v>
      </c>
      <c r="H16" s="31" t="str">
        <f>+IFERROR(IF(COUNT(H13:H15),ROUND(SUM(H13:H15),0),""),"")</f>
        <v/>
      </c>
      <c r="I16" s="31" t="str">
        <f>+IFERROR(IF(COUNT(I13:I15),ROUND(SUM(I13:I15),0),""),"")</f>
        <v/>
      </c>
      <c r="J16" s="31" t="str">
        <f>+IFERROR(IF(COUNT(J13:J15),ROUND(SUM(J13:J15),0),""),"")</f>
        <v/>
      </c>
      <c r="K16" s="31" t="str">
        <f>+IFERROR(IF(COUNT(K13:K15),ROUND(SUM(K13:K15),0),""),"")</f>
        <v/>
      </c>
      <c r="L16" s="34" t="str">
        <f>+IFERROR(IF(COUNT(K16),ROUND(K16/'Shareholding Pattern'!$L$78*100,2),""),"")</f>
        <v/>
      </c>
      <c r="M16" s="39" t="str">
        <f>+IFERROR(IF(COUNT(M13:M15),ROUND(SUM(M13:M15),0),""),"")</f>
        <v/>
      </c>
      <c r="N16" s="39" t="str">
        <f>+IFERROR(IF(COUNT(N13:N15),ROUND(SUM(N13:N15),0),""),"")</f>
        <v/>
      </c>
      <c r="O16" s="39" t="str">
        <f>+IFERROR(IF(COUNT(O13:O15),ROUND(SUM(O13:O15),0),""),"")</f>
        <v/>
      </c>
      <c r="P16" s="34" t="str">
        <f>+IFERROR(IF(COUNT(O16),ROUND(O16/('Shareholding Pattern'!$P$79)*100,2),""),"")</f>
        <v/>
      </c>
      <c r="Q16" s="31" t="str">
        <f>+IFERROR(IF(COUNT(Q13:Q15),ROUND(SUM(Q13:Q15),0),""),"")</f>
        <v/>
      </c>
      <c r="R16" s="31" t="str">
        <f>+IFERROR(IF(COUNT(R13:R15),ROUND(SUM(R13:R15),0),""),"")</f>
        <v/>
      </c>
      <c r="S16" s="31" t="str">
        <f>+IFERROR(IF(COUNT(S13:S15),ROUND(SUM(S13:S15),0),""),"")</f>
        <v/>
      </c>
      <c r="T16" s="34" t="str">
        <f>+IFERROR(IF(COUNT(K16,S16),ROUND(SUM(S16,K16)/SUM('Shareholding Pattern'!$L$78,'Shareholding Pattern'!$T$78)*100,2),""),"")</f>
        <v/>
      </c>
      <c r="U16" s="31" t="str">
        <f>+IFERROR(IF(COUNT(U13:U15),ROUND(SUM(U13:U15),0),""),"")</f>
        <v/>
      </c>
      <c r="V16" s="34" t="str">
        <f>+IFERROR(IF(COUNT(U16),ROUND(SUM(U16)/SUM(K16)*100,2),""),0)</f>
        <v/>
      </c>
      <c r="W16" s="31" t="str">
        <f>+IFERROR(IF(COUNT(W13:W15),ROUND(SUM(W13:W15),0),""),"")</f>
        <v/>
      </c>
    </row>
  </sheetData>
  <sheetProtection algorithmName="SHA-512" hashValue="oszU0uJR9T2rb9zAkcaJbf2fWRwgKyDfyagElKsQuT9W7v70syFxombOgJFA6vOSoztjDJagonDd4qH2Zv0tBQ==" saltValue="2YSVu//h1jSRjwHt8FDQ3g==" spinCount="100000" sheet="1" objects="1" scenarios="1"/>
  <mergeCells count="18">
    <mergeCell ref="X9:X11"/>
    <mergeCell ref="U9:V10"/>
    <mergeCell ref="Q9:Q11"/>
    <mergeCell ref="R9:R11"/>
    <mergeCell ref="S9:S11"/>
    <mergeCell ref="T9:T11"/>
    <mergeCell ref="W9:W11"/>
    <mergeCell ref="M9:P9"/>
    <mergeCell ref="M10:O10"/>
    <mergeCell ref="E9:E11"/>
    <mergeCell ref="F9:F11"/>
    <mergeCell ref="G9:G11"/>
    <mergeCell ref="H9:H11"/>
    <mergeCell ref="I9:I11"/>
    <mergeCell ref="J9:J11"/>
    <mergeCell ref="K9:K11"/>
    <mergeCell ref="L9:L11"/>
    <mergeCell ref="P10:P11"/>
  </mergeCells>
  <dataValidations count="4">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s>
  <hyperlinks>
    <hyperlink ref="G16" location="'Shareholding Pattern'!F46" display="Total"/>
    <hyperlink ref="F16" location="'Shareholding Pattern'!F46" display="Click here to go back"/>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464</v>
      </c>
      <c r="G2" t="s">
        <v>465</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c r="Y2" t="s">
        <v>146</v>
      </c>
      <c r="Z2" t="s">
        <v>147</v>
      </c>
      <c r="AA2" t="s">
        <v>148</v>
      </c>
    </row>
    <row r="3" spans="5:29" hidden="1"/>
    <row r="4" spans="5:29" hidden="1"/>
    <row r="5" spans="5:29" hidden="1"/>
    <row r="6" spans="5:29" hidden="1"/>
    <row r="7" spans="5:29" ht="15" customHeight="1"/>
    <row r="8" spans="5:29" ht="15" customHeight="1"/>
    <row r="9" spans="5:29" ht="29.25" customHeight="1">
      <c r="E9" s="531" t="s">
        <v>470</v>
      </c>
      <c r="F9" s="460" t="s">
        <v>471</v>
      </c>
      <c r="G9" s="460" t="s">
        <v>472</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c r="Y9" s="466" t="s">
        <v>167</v>
      </c>
      <c r="Z9" s="467"/>
      <c r="AA9" s="468"/>
    </row>
    <row r="10" spans="5:29" ht="31.5" customHeight="1">
      <c r="E10" s="461"/>
      <c r="F10" s="460"/>
      <c r="G10" s="460"/>
      <c r="H10" s="460"/>
      <c r="I10" s="460"/>
      <c r="J10" s="460"/>
      <c r="K10" s="460"/>
      <c r="L10" s="460"/>
      <c r="M10" s="460" t="s">
        <v>192</v>
      </c>
      <c r="N10" s="460"/>
      <c r="O10" s="460"/>
      <c r="P10" s="460" t="s">
        <v>193</v>
      </c>
      <c r="Q10" s="460"/>
      <c r="R10" s="461"/>
      <c r="S10" s="461"/>
      <c r="T10" s="460"/>
      <c r="U10" s="460"/>
      <c r="V10" s="460"/>
      <c r="W10" s="460"/>
      <c r="X10" s="460"/>
      <c r="Y10" s="456" t="s">
        <v>170</v>
      </c>
      <c r="Z10" s="457"/>
      <c r="AA10" s="458"/>
    </row>
    <row r="11" spans="5:29" ht="78.75" customHeight="1">
      <c r="E11" s="459"/>
      <c r="F11" s="460"/>
      <c r="G11" s="460"/>
      <c r="H11" s="460"/>
      <c r="I11" s="460"/>
      <c r="J11" s="460"/>
      <c r="K11" s="460"/>
      <c r="L11" s="460"/>
      <c r="M11" s="21" t="s">
        <v>171</v>
      </c>
      <c r="N11" s="21" t="s">
        <v>172</v>
      </c>
      <c r="O11" s="21" t="s">
        <v>173</v>
      </c>
      <c r="P11" s="460"/>
      <c r="Q11" s="460"/>
      <c r="R11" s="459"/>
      <c r="S11" s="459"/>
      <c r="T11" s="460"/>
      <c r="U11" s="21" t="s">
        <v>174</v>
      </c>
      <c r="V11" s="21" t="s">
        <v>175</v>
      </c>
      <c r="W11" s="460"/>
      <c r="X11" s="460"/>
      <c r="Y11" s="89" t="s">
        <v>176</v>
      </c>
      <c r="Z11" s="89" t="s">
        <v>177</v>
      </c>
      <c r="AA11" s="89" t="s">
        <v>178</v>
      </c>
    </row>
    <row r="12" spans="5:29" ht="15.75">
      <c r="E12" s="45" t="s">
        <v>620</v>
      </c>
      <c r="F12" s="92" t="s">
        <v>342</v>
      </c>
      <c r="G12" s="24"/>
      <c r="H12" s="24"/>
      <c r="I12" s="24"/>
      <c r="J12" s="24"/>
      <c r="K12" s="24"/>
      <c r="L12" s="24"/>
      <c r="M12" s="24"/>
      <c r="N12" s="24"/>
      <c r="O12" s="24"/>
      <c r="P12" s="24"/>
      <c r="Q12" s="24"/>
      <c r="R12" s="24"/>
      <c r="S12" s="24"/>
      <c r="T12" s="24"/>
      <c r="U12" s="24"/>
      <c r="V12" s="24"/>
      <c r="W12" s="24"/>
      <c r="X12" s="24"/>
      <c r="Y12" s="24"/>
      <c r="Z12" s="24"/>
      <c r="AA12" s="40"/>
    </row>
    <row r="13" spans="5:29" s="20" customFormat="1" hidden="1">
      <c r="E13" s="2"/>
      <c r="F13" s="11"/>
      <c r="G13" s="26"/>
      <c r="H13" s="3"/>
      <c r="I13" s="32"/>
      <c r="J13" s="32"/>
      <c r="K13" s="53" t="str">
        <f>+IFERROR(IF(COUNT(H13:J13),ROUND(SUM(H13:J13),0),""),"")</f>
        <v/>
      </c>
      <c r="L13" s="34" t="str">
        <f>+IFERROR(IF(COUNT(K13),ROUND(K13/'Shareholding Pattern'!$L$78*100,2),""),"")</f>
        <v/>
      </c>
      <c r="M13" s="35" t="str">
        <f>IF(H13="","",H13)</f>
        <v/>
      </c>
      <c r="N13" s="36"/>
      <c r="O13" s="37" t="str">
        <f>+IFERROR(IF(COUNT(M13:N13),ROUND(SUM(M13,N13),2),""),"")</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34" t="str">
        <f>+IFERROR(IF(COUNT(U13),ROUND(SUM(U13)/SUM(K13)*100,2),""),0)</f>
        <v/>
      </c>
      <c r="W13" s="32"/>
      <c r="X13" s="90"/>
      <c r="Y13" s="32"/>
      <c r="Z13" s="32"/>
      <c r="AA13" s="32"/>
      <c r="AC13" s="20" t="e">
        <f>SUM(#REF!)</f>
        <v>#REF!</v>
      </c>
    </row>
    <row r="14" spans="5:29" ht="24.75" customHeight="1">
      <c r="E14" s="17"/>
      <c r="F14" s="6"/>
      <c r="G14" s="28" t="s">
        <v>562</v>
      </c>
      <c r="H14" s="6"/>
      <c r="I14" s="6"/>
      <c r="J14" s="6"/>
      <c r="K14" s="6"/>
      <c r="L14" s="6"/>
      <c r="M14" s="6"/>
      <c r="N14" s="6"/>
      <c r="O14" s="6"/>
      <c r="P14" s="6"/>
      <c r="Q14" s="6"/>
      <c r="R14" s="6"/>
      <c r="S14" s="6"/>
      <c r="T14" s="6"/>
      <c r="U14" s="6"/>
      <c r="V14" s="6"/>
      <c r="W14" s="6"/>
      <c r="X14" s="6"/>
      <c r="Y14" s="6"/>
      <c r="Z14" s="6"/>
      <c r="AA14" s="43"/>
    </row>
    <row r="15" spans="5:29" hidden="1">
      <c r="E15" s="5"/>
      <c r="F15" s="13"/>
      <c r="G15" s="13"/>
      <c r="H15" s="13"/>
      <c r="I15" s="13"/>
      <c r="J15" s="13"/>
      <c r="K15" s="13"/>
      <c r="L15" s="13"/>
      <c r="M15" s="13"/>
      <c r="N15" s="13"/>
      <c r="O15" s="13"/>
      <c r="P15" s="13"/>
      <c r="Q15" s="13"/>
      <c r="R15" s="13"/>
      <c r="S15" s="13"/>
      <c r="T15" s="13"/>
      <c r="U15" s="13"/>
      <c r="V15" s="13"/>
      <c r="W15" s="6"/>
      <c r="X15" s="6"/>
      <c r="Y15" s="6"/>
      <c r="Z15" s="6"/>
      <c r="AA15" s="43"/>
    </row>
    <row r="16" spans="5:29" ht="20.100000000000001" customHeight="1">
      <c r="E16" s="93"/>
      <c r="F16" s="30" t="s">
        <v>479</v>
      </c>
      <c r="G16" s="30" t="s">
        <v>173</v>
      </c>
      <c r="H16" s="31" t="str">
        <f>+IFERROR(IF(COUNT(H13:H15),ROUND(SUM(H13:H15),0),""),"")</f>
        <v/>
      </c>
      <c r="I16" s="31" t="str">
        <f>+IFERROR(IF(COUNT(I13:I15),ROUND(SUM(I13:I15),0),""),"")</f>
        <v/>
      </c>
      <c r="J16" s="31" t="str">
        <f>+IFERROR(IF(COUNT(J13:J15),ROUND(SUM(J13:J15),0),""),"")</f>
        <v/>
      </c>
      <c r="K16" s="31" t="str">
        <f>+IFERROR(IF(COUNT(K13:K15),ROUND(SUM(K13:K15),0),""),"")</f>
        <v/>
      </c>
      <c r="L16" s="34" t="str">
        <f>+IFERROR(IF(COUNT(K16),ROUND(K16/'Shareholding Pattern'!$L$78*100,2),""),"")</f>
        <v/>
      </c>
      <c r="M16" s="39" t="str">
        <f>+IFERROR(IF(COUNT(M13:M15),ROUND(SUM(M13:M15),0),""),"")</f>
        <v/>
      </c>
      <c r="N16" s="39" t="str">
        <f>+IFERROR(IF(COUNT(N13:N15),ROUND(SUM(N13:N15),0),""),"")</f>
        <v/>
      </c>
      <c r="O16" s="39" t="str">
        <f>+IFERROR(IF(COUNT(O13:O15),ROUND(SUM(O13:O15),0),""),"")</f>
        <v/>
      </c>
      <c r="P16" s="34" t="str">
        <f>+IFERROR(IF(COUNT(O16),ROUND(O16/('Shareholding Pattern'!$P$79)*100,2),""),"")</f>
        <v/>
      </c>
      <c r="Q16" s="31" t="str">
        <f>+IFERROR(IF(COUNT(Q13:Q15),ROUND(SUM(Q13:Q15),0),""),"")</f>
        <v/>
      </c>
      <c r="R16" s="31" t="str">
        <f>+IFERROR(IF(COUNT(R13:R15),ROUND(SUM(R13:R15),0),""),"")</f>
        <v/>
      </c>
      <c r="S16" s="31" t="str">
        <f>+IFERROR(IF(COUNT(S13:S15),ROUND(SUM(S13:S15),0),""),"")</f>
        <v/>
      </c>
      <c r="T16" s="34" t="str">
        <f>+IFERROR(IF(COUNT(K16,S16),ROUND(SUM(S16,K16)/SUM('Shareholding Pattern'!$L$78,'Shareholding Pattern'!$T$78)*100,2),""),"")</f>
        <v/>
      </c>
      <c r="U16" s="31" t="str">
        <f>+IFERROR(IF(COUNT(U13:U15),ROUND(SUM(U13:U15),0),""),"")</f>
        <v/>
      </c>
      <c r="V16" s="34" t="str">
        <f>+IFERROR(IF(COUNT(U16),ROUND(SUM(U16)/SUM(K16)*100,2),""),0)</f>
        <v/>
      </c>
      <c r="W16" s="31" t="str">
        <f>+IFERROR(IF(COUNT(W13:W15),ROUND(SUM(W13:W15),0),""),"")</f>
        <v/>
      </c>
      <c r="X16" s="91"/>
      <c r="Y16" s="31" t="str">
        <f>+IFERROR(IF(COUNT(Y13:Y15),ROUND(SUM(Y13:Y15),0),""),"")</f>
        <v/>
      </c>
      <c r="Z16" s="31" t="str">
        <f>+IFERROR(IF(COUNT(Z13:Z15),ROUND(SUM(Z13:Z15),0),""),"")</f>
        <v/>
      </c>
      <c r="AA16" s="31" t="str">
        <f>+IFERROR(IF(COUNT(AA13:AA15),ROUND(SUM(AA13:AA15),0),""),"")</f>
        <v/>
      </c>
    </row>
  </sheetData>
  <sheetProtection algorithmName="SHA-512" hashValue="hcTFwmFAUGMGWK44+Kj52FLoFCMKoZ6DV0i89W4W4Sdez2P9ZHyvdNY0RqSHN8gc+7+W1f1M5JuH65s7l9rJdw==" saltValue="hAYtw94Voc3RkpUwokw5FQ==" spinCount="100000" sheet="1" objects="1" scenarios="1"/>
  <mergeCells count="20">
    <mergeCell ref="T9:T11"/>
    <mergeCell ref="W9:W11"/>
    <mergeCell ref="X9:X11"/>
    <mergeCell ref="U9:V10"/>
    <mergeCell ref="M9:P9"/>
    <mergeCell ref="Y9:AA9"/>
    <mergeCell ref="M10:O10"/>
    <mergeCell ref="Y10:AA10"/>
    <mergeCell ref="E9:E11"/>
    <mergeCell ref="F9:F11"/>
    <mergeCell ref="G9:G11"/>
    <mergeCell ref="H9:H11"/>
    <mergeCell ref="I9:I11"/>
    <mergeCell ref="J9:J11"/>
    <mergeCell ref="K9:K11"/>
    <mergeCell ref="L9:L11"/>
    <mergeCell ref="P10:P11"/>
    <mergeCell ref="Q9:Q11"/>
    <mergeCell ref="R9:R11"/>
    <mergeCell ref="S9:S11"/>
  </mergeCells>
  <dataValidations count="7">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7" display="Total"/>
    <hyperlink ref="F16" location="'Shareholding Pattern'!F48" display="Click here to go back"/>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sheetPr>
  <dimension ref="A1:XFC19"/>
  <sheetViews>
    <sheetView showGridLines="0" zoomScale="70" zoomScaleNormal="70" workbookViewId="0">
      <pane xSplit="3" ySplit="14" topLeftCell="D15" activePane="bottomRight" state="frozen"/>
      <selection pane="topRight"/>
      <selection pane="bottomLeft"/>
      <selection pane="bottomRight" activeCell="G16" sqref="G16"/>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0</v>
      </c>
      <c r="J1">
        <v>0</v>
      </c>
      <c r="AE1" t="s">
        <v>531</v>
      </c>
      <c r="AF1" t="s">
        <v>426</v>
      </c>
      <c r="AG1" t="s">
        <v>559</v>
      </c>
      <c r="AH1" t="s">
        <v>533</v>
      </c>
      <c r="AI1" t="s">
        <v>552</v>
      </c>
      <c r="AJ1" t="s">
        <v>621</v>
      </c>
      <c r="AK1" t="s">
        <v>622</v>
      </c>
      <c r="AL1" t="s">
        <v>527</v>
      </c>
      <c r="AM1" t="s">
        <v>623</v>
      </c>
      <c r="AN1" t="s">
        <v>624</v>
      </c>
      <c r="AO1" t="s">
        <v>417</v>
      </c>
      <c r="AP1" t="s">
        <v>625</v>
      </c>
      <c r="AQ1" t="s">
        <v>525</v>
      </c>
      <c r="AR1" t="s">
        <v>626</v>
      </c>
      <c r="AS1" t="s">
        <v>627</v>
      </c>
      <c r="AT1" t="s">
        <v>558</v>
      </c>
      <c r="AU1" t="s">
        <v>628</v>
      </c>
      <c r="AV1" t="s">
        <v>629</v>
      </c>
      <c r="AW1" t="s">
        <v>630</v>
      </c>
      <c r="AX1" t="s">
        <v>554</v>
      </c>
      <c r="AY1" t="s">
        <v>532</v>
      </c>
      <c r="AZ1" t="s">
        <v>526</v>
      </c>
      <c r="BA1" t="s">
        <v>524</v>
      </c>
      <c r="BB1" t="s">
        <v>631</v>
      </c>
    </row>
    <row r="2" spans="4:54" ht="15" hidden="1" customHeight="1">
      <c r="E2" t="s">
        <v>632</v>
      </c>
      <c r="F2" t="s">
        <v>535</v>
      </c>
      <c r="G2" t="s">
        <v>464</v>
      </c>
      <c r="H2" t="s">
        <v>465</v>
      </c>
      <c r="I2" t="s">
        <v>128</v>
      </c>
      <c r="J2" t="s">
        <v>129</v>
      </c>
      <c r="K2" t="s">
        <v>130</v>
      </c>
      <c r="L2" t="s">
        <v>131</v>
      </c>
      <c r="M2" t="s">
        <v>132</v>
      </c>
      <c r="N2" t="s">
        <v>133</v>
      </c>
      <c r="O2" t="s">
        <v>134</v>
      </c>
      <c r="P2" t="s">
        <v>135</v>
      </c>
      <c r="Q2" t="s">
        <v>136</v>
      </c>
      <c r="R2" t="s">
        <v>137</v>
      </c>
      <c r="S2" t="s">
        <v>138</v>
      </c>
      <c r="T2" t="s">
        <v>139</v>
      </c>
      <c r="U2" t="s">
        <v>188</v>
      </c>
      <c r="V2" t="s">
        <v>140</v>
      </c>
      <c r="W2" t="s">
        <v>141</v>
      </c>
      <c r="X2" t="s">
        <v>142</v>
      </c>
      <c r="Y2" t="s">
        <v>145</v>
      </c>
      <c r="Z2" t="s">
        <v>466</v>
      </c>
      <c r="AA2" t="s">
        <v>146</v>
      </c>
      <c r="AB2" t="s">
        <v>147</v>
      </c>
      <c r="AC2" t="s">
        <v>148</v>
      </c>
    </row>
    <row r="3" spans="4:54"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+IFERROR(IF(COUNT(O13:O15),ROUND(SUMIF($F$13:O15,"Category",O13:O15),0),""),"")</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4" hidden="1"/>
    <row r="5" spans="4:54" hidden="1"/>
    <row r="6" spans="4:54" hidden="1"/>
    <row r="9" spans="4:54" ht="29.25" customHeight="1">
      <c r="D9" s="531" t="s">
        <v>470</v>
      </c>
      <c r="E9" s="531" t="s">
        <v>539</v>
      </c>
      <c r="F9" s="531" t="s">
        <v>595</v>
      </c>
      <c r="G9" s="531" t="s">
        <v>471</v>
      </c>
      <c r="H9" s="460" t="s">
        <v>472</v>
      </c>
      <c r="I9" s="531" t="s">
        <v>540</v>
      </c>
      <c r="J9" s="460" t="s">
        <v>154</v>
      </c>
      <c r="K9" s="460" t="s">
        <v>155</v>
      </c>
      <c r="L9" s="460" t="s">
        <v>156</v>
      </c>
      <c r="M9" s="460" t="s">
        <v>157</v>
      </c>
      <c r="N9" s="460" t="s">
        <v>158</v>
      </c>
      <c r="O9" s="460" t="s">
        <v>191</v>
      </c>
      <c r="P9" s="460"/>
      <c r="Q9" s="460"/>
      <c r="R9" s="460"/>
      <c r="S9" s="460" t="s">
        <v>160</v>
      </c>
      <c r="T9" s="531" t="s">
        <v>161</v>
      </c>
      <c r="U9" s="531" t="s">
        <v>162</v>
      </c>
      <c r="V9" s="460" t="s">
        <v>522</v>
      </c>
      <c r="W9" s="460" t="s">
        <v>164</v>
      </c>
      <c r="X9" s="460"/>
      <c r="Y9" s="460" t="s">
        <v>166</v>
      </c>
      <c r="Z9" s="460" t="s">
        <v>466</v>
      </c>
      <c r="AA9" s="466" t="s">
        <v>167</v>
      </c>
      <c r="AB9" s="467"/>
      <c r="AC9" s="468"/>
      <c r="AV9" t="s">
        <v>539</v>
      </c>
    </row>
    <row r="10" spans="4:54" ht="31.5" customHeight="1">
      <c r="D10" s="461"/>
      <c r="E10" s="461"/>
      <c r="F10" s="461"/>
      <c r="G10" s="461"/>
      <c r="H10" s="460"/>
      <c r="I10" s="461"/>
      <c r="J10" s="460"/>
      <c r="K10" s="460"/>
      <c r="L10" s="460"/>
      <c r="M10" s="460"/>
      <c r="N10" s="460"/>
      <c r="O10" s="460" t="s">
        <v>192</v>
      </c>
      <c r="P10" s="460"/>
      <c r="Q10" s="460"/>
      <c r="R10" s="460" t="s">
        <v>193</v>
      </c>
      <c r="S10" s="460"/>
      <c r="T10" s="461"/>
      <c r="U10" s="461"/>
      <c r="V10" s="460"/>
      <c r="W10" s="460"/>
      <c r="X10" s="460"/>
      <c r="Y10" s="460"/>
      <c r="Z10" s="460"/>
      <c r="AA10" s="456" t="s">
        <v>170</v>
      </c>
      <c r="AB10" s="457"/>
      <c r="AC10" s="458"/>
      <c r="AV10" t="s">
        <v>541</v>
      </c>
    </row>
    <row r="11" spans="4:54" ht="45">
      <c r="D11" s="459"/>
      <c r="E11" s="459"/>
      <c r="F11" s="459"/>
      <c r="G11" s="459"/>
      <c r="H11" s="460"/>
      <c r="I11" s="459"/>
      <c r="J11" s="460"/>
      <c r="K11" s="460"/>
      <c r="L11" s="460"/>
      <c r="M11" s="460"/>
      <c r="N11" s="460"/>
      <c r="O11" s="21" t="s">
        <v>171</v>
      </c>
      <c r="P11" s="21" t="s">
        <v>172</v>
      </c>
      <c r="Q11" s="21" t="s">
        <v>173</v>
      </c>
      <c r="R11" s="460"/>
      <c r="S11" s="460"/>
      <c r="T11" s="459"/>
      <c r="U11" s="459"/>
      <c r="V11" s="460"/>
      <c r="W11" s="21" t="s">
        <v>174</v>
      </c>
      <c r="X11" s="21" t="s">
        <v>175</v>
      </c>
      <c r="Y11" s="460"/>
      <c r="Z11" s="460"/>
      <c r="AA11" s="89" t="s">
        <v>176</v>
      </c>
      <c r="AB11" s="89" t="s">
        <v>177</v>
      </c>
      <c r="AC11" s="89" t="s">
        <v>178</v>
      </c>
    </row>
    <row r="12" spans="4:54" ht="24.75" customHeight="1">
      <c r="D12" s="45" t="s">
        <v>633</v>
      </c>
      <c r="E12" s="79" t="s">
        <v>217</v>
      </c>
      <c r="F12" s="80"/>
      <c r="G12" s="80"/>
      <c r="H12" s="24"/>
      <c r="I12" s="24"/>
      <c r="J12" s="24"/>
      <c r="K12" s="24"/>
      <c r="L12" s="24"/>
      <c r="M12" s="24"/>
      <c r="N12" s="24"/>
      <c r="O12" s="24"/>
      <c r="P12" s="24"/>
      <c r="Q12" s="24"/>
      <c r="R12" s="24"/>
      <c r="S12" s="24"/>
      <c r="T12" s="24"/>
      <c r="U12" s="24"/>
      <c r="V12" s="24"/>
      <c r="W12" s="24"/>
      <c r="X12" s="24"/>
      <c r="Y12" s="24"/>
      <c r="Z12" s="24"/>
      <c r="AA12" s="24"/>
      <c r="AB12" s="24"/>
      <c r="AC12" s="40"/>
      <c r="AG12" s="20"/>
    </row>
    <row r="13" spans="4:54" s="20" customFormat="1" hidden="1">
      <c r="D13" s="81"/>
      <c r="E13" s="25"/>
      <c r="F13" s="25"/>
      <c r="G13" s="82"/>
      <c r="H13" s="26"/>
      <c r="I13" s="3"/>
      <c r="J13" s="3"/>
      <c r="K13" s="32"/>
      <c r="L13" s="32"/>
      <c r="M13" s="84" t="str">
        <f>+IFERROR(IF(COUNT(J13:L13),ROUND(SUM(J13:L13),0),""),"")</f>
        <v/>
      </c>
      <c r="N13" s="41" t="str">
        <f>+IFERROR(IF(COUNT(M13),ROUND(M13/'Shareholding Pattern'!$L$78*100,2),""),"")</f>
        <v/>
      </c>
      <c r="O13" s="85" t="str">
        <f>IF(J13="","",J13)</f>
        <v/>
      </c>
      <c r="P13" s="32"/>
      <c r="Q13" s="84" t="str">
        <f>+IFERROR(IF(COUNT(O13:P13),ROUND(SUM(O13,P13),2),""),"")</f>
        <v/>
      </c>
      <c r="R13" s="41" t="str">
        <f>+IFERROR(IF(COUNT(Q13),ROUND(Q13/('Shareholding Pattern'!$P$79)*100,2),""),"")</f>
        <v/>
      </c>
      <c r="S13" s="32"/>
      <c r="T13" s="32"/>
      <c r="U13" s="88" t="str">
        <f>+IFERROR(IF(COUNT(S13:T13),ROUND(SUM(S13:T13),0),""),"")</f>
        <v/>
      </c>
      <c r="V13" s="41" t="str">
        <f>+IFERROR(IF(COUNT(M13,U13),ROUND(SUM(U13,M13)/SUM('Shareholding Pattern'!$L$78,'Shareholding Pattern'!$T$78)*100,2),""),"")</f>
        <v/>
      </c>
      <c r="W13" s="32"/>
      <c r="X13" s="41" t="str">
        <f>+IFERROR(IF(COUNT(W13),ROUND(SUM(W13)/SUM(M13)*100,2),""),0)</f>
        <v/>
      </c>
      <c r="Y13" s="32"/>
      <c r="Z13" s="90"/>
      <c r="AA13" s="32"/>
      <c r="AB13" s="32"/>
      <c r="AC13" s="32"/>
      <c r="AD13" s="20">
        <f>IF(SUM(H13:Y13)&gt;0,1,0)</f>
        <v>0</v>
      </c>
      <c r="AG13"/>
    </row>
    <row r="14" spans="4:54" ht="24.75" customHeight="1">
      <c r="D14" s="17"/>
      <c r="E14" s="6"/>
      <c r="F14" s="6"/>
      <c r="G14" s="6"/>
      <c r="H14" s="6"/>
      <c r="I14" s="6"/>
      <c r="J14" s="6"/>
      <c r="K14" s="6"/>
      <c r="L14" s="6"/>
      <c r="M14" s="6"/>
      <c r="N14" s="6"/>
      <c r="O14" s="6"/>
      <c r="P14" s="6"/>
      <c r="Q14" s="6"/>
      <c r="R14" s="6"/>
      <c r="S14" s="6"/>
      <c r="T14" s="6"/>
      <c r="U14" s="6"/>
      <c r="V14" s="6"/>
      <c r="W14" s="6"/>
      <c r="X14" s="6"/>
      <c r="Y14" s="6"/>
      <c r="Z14" s="6"/>
      <c r="AA14" s="6"/>
      <c r="AB14" s="6"/>
      <c r="AC14" s="43"/>
    </row>
    <row r="15" spans="4:54" hidden="1">
      <c r="D15" s="17"/>
      <c r="K15" s="38"/>
      <c r="L15" s="38"/>
      <c r="O15" s="38"/>
      <c r="P15" s="38"/>
      <c r="W15" s="38"/>
      <c r="Y15" s="6"/>
      <c r="Z15" s="6"/>
      <c r="AA15" s="6"/>
      <c r="AB15" s="6"/>
      <c r="AC15" s="43"/>
    </row>
    <row r="16" spans="4:54" ht="24.95" customHeight="1">
      <c r="D16" s="83"/>
      <c r="E16" s="51"/>
      <c r="F16" s="51"/>
      <c r="G16" s="52" t="s">
        <v>479</v>
      </c>
      <c r="H16" s="52" t="s">
        <v>173</v>
      </c>
      <c r="I16" s="86" t="str">
        <f>+IFERROR(IF(COUNT(I13:I15),ROUND(SUMIF($F$13:I15,"Category",I13:I15),0),""),"")</f>
        <v/>
      </c>
      <c r="J16" s="86" t="str">
        <f>+IFERROR(IF(COUNT(J13:J15),ROUND(SUMIF($F$13:J15,"Category",J13:J15),0),""),"")</f>
        <v/>
      </c>
      <c r="K16" s="86" t="str">
        <f>+IFERROR(IF(COUNT(K13:K15),ROUND(SUMIF($F$13:K15,"Category",K13:K15),0),""),"")</f>
        <v/>
      </c>
      <c r="L16" s="86" t="str">
        <f>+IFERROR(IF(COUNT(L13:L15),ROUND(SUMIF($F$13:L15,"Category",L13:L15),0),""),"")</f>
        <v/>
      </c>
      <c r="M16" s="86" t="str">
        <f>+IFERROR(IF(COUNT(M13:M15),ROUND(SUMIF($F$13:M15,"Category",M13:M15),0),""),"")</f>
        <v/>
      </c>
      <c r="N16" s="41" t="str">
        <f>+IFERROR(IF(COUNT(N13:N15),ROUND(SUMIF($F$13:N15,"Category",N13:N15),2),""),"")</f>
        <v/>
      </c>
      <c r="O16" s="87" t="str">
        <f>+IFERROR(IF(COUNT(O13:O15),ROUND(SUMIF($F$13:O15,"Category",O13:O15),0),""),"")</f>
        <v/>
      </c>
      <c r="P16" s="87" t="str">
        <f>+IFERROR(IF(COUNT(P13:P15),ROUND(SUMIF($F$13:P15,"Category",P13:P15),0),""),"")</f>
        <v/>
      </c>
      <c r="Q16" s="87" t="str">
        <f>+IFERROR(IF(COUNT(Q13:Q15),ROUND(SUMIF($F$13:Q15,"Category",Q13:Q15),0),""),"")</f>
        <v/>
      </c>
      <c r="R16" s="41" t="str">
        <f>+IFERROR(IF(COUNT(R13:R15),ROUND(SUMIF($F$13:R15,"Category",R13:R15),2),""),"")</f>
        <v/>
      </c>
      <c r="S16" s="86" t="str">
        <f>+IFERROR(IF(COUNT(S13:S15),ROUND(SUMIF($F$13:S15,"Category",S13:S15),0),""),"")</f>
        <v/>
      </c>
      <c r="T16" s="86" t="str">
        <f>+IFERROR(IF(COUNT(T13:T15),ROUND(SUMIF($F$13:T15,"Category",T13:T15),0),""),"")</f>
        <v/>
      </c>
      <c r="U16" s="86" t="str">
        <f>+IFERROR(IF(COUNT(U13:U15),ROUND(SUMIF($F$13:U15,"Category",U13:U15),0),""),"")</f>
        <v/>
      </c>
      <c r="V16" s="41" t="str">
        <f>+IFERROR(IF(COUNT(V13:V15),ROUND(SUMIF($F$13:V15,"Category",V13:V15),2),""),"")</f>
        <v/>
      </c>
      <c r="W16" s="86" t="str">
        <f>+IFERROR(IF(COUNT(W13:W15),ROUND(SUMIF($F$13:W15,"Category",W13:W15),0),""),"")</f>
        <v/>
      </c>
      <c r="X16" s="41" t="str">
        <f>+IFERROR(IF(COUNT(W16),ROUND(SUM(W16)/SUM(M16)*100,2),""),0)</f>
        <v/>
      </c>
      <c r="Y16" s="86" t="str">
        <f>+IFERROR(IF(COUNT(Y13:Y15),ROUND(SUMIF($F$13:Y15,"Category",Y13:Y15),0),""),"")</f>
        <v/>
      </c>
      <c r="Z16" s="91"/>
      <c r="AA16" s="86" t="str">
        <f>+IFERROR(IF(COUNT(AA13:AA15),ROUND(SUMIF($F$13:AA15,"Category",AA13:AA15),0),""),"")</f>
        <v/>
      </c>
      <c r="AB16" s="86" t="str">
        <f>+IFERROR(IF(COUNT(AB13:AB15),ROUND(SUMIF($F$13:AB15,"Category",AB13:AB15),0),""),"")</f>
        <v/>
      </c>
      <c r="AC16" s="86" t="str">
        <f>+IFERROR(IF(COUNT(AC13:AC15),ROUND(SUMIF($F$13:AC15,"Category",AC13:AC15),0),""),"")</f>
        <v/>
      </c>
    </row>
    <row r="19" spans="7:7">
      <c r="G19" s="18"/>
    </row>
  </sheetData>
  <sheetProtection algorithmName="SHA-512" hashValue="/MfgMgrs2QMD41O2i/bVjqwjN11FJYanemrGJqiPb+4BseYMMVgv60t0dH6wU9x8MyaOBUDUMmPb39RNPcXdVA==" saltValue="Hb1yUk2Hkl2zXSWZkx1vqg==" spinCount="100000" sheet="1" objects="1" scenarios="1"/>
  <mergeCells count="23">
    <mergeCell ref="Z9:Z11"/>
    <mergeCell ref="W9:X10"/>
    <mergeCell ref="S9:S11"/>
    <mergeCell ref="T9:T11"/>
    <mergeCell ref="U9:U11"/>
    <mergeCell ref="V9:V11"/>
    <mergeCell ref="Y9:Y11"/>
    <mergeCell ref="O9:R9"/>
    <mergeCell ref="AA9:AC9"/>
    <mergeCell ref="O10:Q10"/>
    <mergeCell ref="AA10:AC10"/>
    <mergeCell ref="D9:D11"/>
    <mergeCell ref="E9:E11"/>
    <mergeCell ref="F9:F11"/>
    <mergeCell ref="G9:G11"/>
    <mergeCell ref="H9:H11"/>
    <mergeCell ref="I9:I11"/>
    <mergeCell ref="J9:J11"/>
    <mergeCell ref="K9:K11"/>
    <mergeCell ref="L9:L11"/>
    <mergeCell ref="M9:M11"/>
    <mergeCell ref="N9:N11"/>
    <mergeCell ref="R10:R11"/>
  </mergeCells>
  <dataValidations count="10">
    <dataValidation type="list" allowBlank="1" showInputMessage="1" showErrorMessage="1" sqref="E13">
      <formula1>$AE$1:$BB$1</formula1>
    </dataValidation>
    <dataValidation type="list" allowBlank="1" showInputMessage="1" showErrorMessage="1" sqref="F13">
      <formula1>$AV$9:$AV$10</formula1>
    </dataValidation>
    <dataValidation type="textLength" operator="equal" allowBlank="1" showInputMessage="1" showErrorMessage="1" prompt="[A-Z][A-Z][A-Z][A-Z][A-Z][0-9][0-9][0-9][0-9][A-Z]_x000a__x000a_In absence of PAN write : ZZZZZ9999Z" sqref="H13">
      <formula1>10</formula1>
    </dataValidation>
    <dataValidation type="whole" operator="greaterThan" allowBlank="1" showInputMessage="1" showErrorMessage="1" sqref="I13">
      <formula1>0</formula1>
    </dataValidation>
    <dataValidation type="whole" operator="greaterThanOrEqual" allowBlank="1" showInputMessage="1" showErrorMessage="1" sqref="J13:L13 O13:P13 S13:T13">
      <formula1>0</formula1>
    </dataValidation>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48" display="Total"/>
    <hyperlink ref="G16" location="'Shareholding Pattern'!F69" display="Click here to go back"/>
  </hyperlinks>
  <pageMargins left="0.7" right="0.7" top="0.75" bottom="0.75" header="0.3" footer="0.3"/>
  <pageSetup orientation="portrait"/>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FC16"/>
  <sheetViews>
    <sheetView showGridLines="0" tabSelected="1" topLeftCell="C7" workbookViewId="0">
      <selection activeCell="E24" sqref="E24"/>
    </sheetView>
  </sheetViews>
  <sheetFormatPr defaultColWidth="0" defaultRowHeight="15"/>
  <cols>
    <col min="1" max="2" width="2.7109375" hidden="1" customWidth="1"/>
    <col min="3" max="3" width="2.7109375" customWidth="1"/>
    <col min="4" max="4" width="72.140625" customWidth="1"/>
    <col min="5" max="5" width="24.140625" customWidth="1"/>
    <col min="6" max="6" width="18.140625" customWidth="1"/>
    <col min="7" max="7" width="20.7109375" customWidth="1"/>
    <col min="8" max="8" width="4" customWidth="1"/>
    <col min="9" max="10" width="1" hidden="1"/>
    <col min="11" max="14" width="2.7109375" hidden="1"/>
    <col min="15" max="16383" width="10.140625" hidden="1"/>
    <col min="16384" max="16384" width="1" hidden="1"/>
  </cols>
  <sheetData>
    <row r="1" spans="4:14" hidden="1"/>
    <row r="2" spans="4:14" hidden="1">
      <c r="E2" t="s">
        <v>634</v>
      </c>
      <c r="F2" t="s">
        <v>635</v>
      </c>
      <c r="G2" t="s">
        <v>636</v>
      </c>
    </row>
    <row r="3" spans="4:14" hidden="1"/>
    <row r="4" spans="4:14" hidden="1"/>
    <row r="5" spans="4:14" hidden="1"/>
    <row r="6" spans="4:14" hidden="1"/>
    <row r="7" spans="4:14" ht="30" customHeight="1"/>
    <row r="8" spans="4:14" ht="30" customHeight="1">
      <c r="D8" s="542" t="s">
        <v>637</v>
      </c>
      <c r="E8" s="543"/>
      <c r="F8" s="544"/>
      <c r="G8" s="69"/>
    </row>
    <row r="9" spans="4:14" ht="31.5">
      <c r="D9" s="70" t="s">
        <v>87</v>
      </c>
      <c r="E9" s="70" t="s">
        <v>638</v>
      </c>
      <c r="F9" s="70" t="s">
        <v>635</v>
      </c>
      <c r="G9" s="71"/>
    </row>
    <row r="10" spans="4:14" ht="20.100000000000001" customHeight="1">
      <c r="D10" s="72" t="s">
        <v>639</v>
      </c>
      <c r="E10" s="73">
        <v>0</v>
      </c>
      <c r="F10" s="74">
        <v>0</v>
      </c>
      <c r="G10" s="75"/>
      <c r="K10">
        <v>0</v>
      </c>
      <c r="L10">
        <v>0</v>
      </c>
      <c r="M10">
        <v>0</v>
      </c>
      <c r="N10">
        <v>0</v>
      </c>
    </row>
    <row r="11" spans="4:14" ht="20.100000000000001" customHeight="1">
      <c r="D11" s="76" t="s">
        <v>640</v>
      </c>
      <c r="E11" s="73">
        <v>0</v>
      </c>
      <c r="F11" s="73">
        <v>0</v>
      </c>
      <c r="G11" s="75"/>
      <c r="K11">
        <v>0</v>
      </c>
      <c r="L11">
        <v>0</v>
      </c>
      <c r="M11">
        <v>0</v>
      </c>
      <c r="N11">
        <v>0</v>
      </c>
    </row>
    <row r="12" spans="4:14" ht="20.100000000000001" customHeight="1">
      <c r="D12" s="76" t="s">
        <v>641</v>
      </c>
      <c r="E12" s="73">
        <v>0</v>
      </c>
      <c r="F12" s="73">
        <v>0</v>
      </c>
      <c r="G12" s="75"/>
      <c r="K12">
        <v>0</v>
      </c>
      <c r="L12">
        <v>0</v>
      </c>
      <c r="M12">
        <v>0</v>
      </c>
      <c r="N12">
        <v>0</v>
      </c>
    </row>
    <row r="13" spans="4:14">
      <c r="D13" s="76" t="s">
        <v>642</v>
      </c>
      <c r="E13" s="73">
        <v>0</v>
      </c>
      <c r="F13" s="73">
        <v>0</v>
      </c>
      <c r="G13" s="75"/>
      <c r="K13">
        <v>0</v>
      </c>
      <c r="L13">
        <v>0</v>
      </c>
      <c r="M13">
        <v>0</v>
      </c>
      <c r="N13">
        <v>0</v>
      </c>
    </row>
    <row r="14" spans="4:14" ht="21.75" customHeight="1">
      <c r="D14" s="77" t="s">
        <v>643</v>
      </c>
      <c r="E14" s="78">
        <v>0</v>
      </c>
      <c r="F14" s="78">
        <v>0</v>
      </c>
      <c r="G14" s="75"/>
      <c r="K14">
        <v>0</v>
      </c>
      <c r="L14">
        <v>0</v>
      </c>
      <c r="M14">
        <v>0</v>
      </c>
      <c r="N14">
        <v>0</v>
      </c>
    </row>
    <row r="15" spans="4:14" ht="91.5" customHeight="1">
      <c r="D15" s="545" t="s">
        <v>644</v>
      </c>
      <c r="E15" s="546"/>
      <c r="F15" s="547"/>
    </row>
    <row r="16" spans="4:14" ht="15" customHeight="1">
      <c r="D16" s="548"/>
      <c r="E16" s="548"/>
      <c r="F16" s="15"/>
    </row>
  </sheetData>
  <sheetProtection password="F884" sheet="1" objects="1" scenarios="1"/>
  <mergeCells count="3">
    <mergeCell ref="D8:F8"/>
    <mergeCell ref="D15:F15"/>
    <mergeCell ref="D16:E16"/>
  </mergeCells>
  <pageMargins left="0.7" right="0.7" top="0.75" bottom="0.75" header="0.3" footer="0.3"/>
  <pageSetup orientation="portrait"/>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38"/>
  <sheetViews>
    <sheetView topLeftCell="A114" workbookViewId="0">
      <selection activeCell="E120" sqref="E120:E122"/>
    </sheetView>
  </sheetViews>
  <sheetFormatPr defaultColWidth="9"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57" t="s">
        <v>645</v>
      </c>
      <c r="B1" s="57" t="s">
        <v>646</v>
      </c>
      <c r="C1" s="57" t="s">
        <v>647</v>
      </c>
      <c r="D1" s="57" t="s">
        <v>648</v>
      </c>
      <c r="E1" s="57" t="s">
        <v>649</v>
      </c>
    </row>
    <row r="2" spans="1:5" ht="18.75">
      <c r="A2" s="58" t="s">
        <v>650</v>
      </c>
      <c r="B2" s="58"/>
      <c r="C2" s="58"/>
      <c r="D2" s="58"/>
      <c r="E2" s="58"/>
    </row>
    <row r="3" spans="1:5">
      <c r="A3" t="s">
        <v>651</v>
      </c>
      <c r="B3" t="s">
        <v>65</v>
      </c>
      <c r="C3" t="s">
        <v>652</v>
      </c>
      <c r="D3" t="s">
        <v>653</v>
      </c>
      <c r="E3" t="s">
        <v>654</v>
      </c>
    </row>
    <row r="4" spans="1:5">
      <c r="A4" t="s">
        <v>655</v>
      </c>
      <c r="B4" t="s">
        <v>66</v>
      </c>
      <c r="C4" t="s">
        <v>656</v>
      </c>
      <c r="D4" t="s">
        <v>653</v>
      </c>
    </row>
    <row r="5" spans="1:5">
      <c r="A5" t="s">
        <v>657</v>
      </c>
      <c r="B5" t="s">
        <v>68</v>
      </c>
      <c r="C5" t="s">
        <v>656</v>
      </c>
      <c r="D5" t="s">
        <v>653</v>
      </c>
    </row>
    <row r="6" spans="1:5">
      <c r="A6" t="s">
        <v>71</v>
      </c>
      <c r="B6" t="s">
        <v>71</v>
      </c>
      <c r="C6" t="s">
        <v>658</v>
      </c>
      <c r="D6" t="s">
        <v>653</v>
      </c>
    </row>
    <row r="7" spans="1:5">
      <c r="A7" t="s">
        <v>659</v>
      </c>
      <c r="B7" t="s">
        <v>74</v>
      </c>
      <c r="C7" t="s">
        <v>656</v>
      </c>
      <c r="D7" t="s">
        <v>653</v>
      </c>
      <c r="E7" t="s">
        <v>660</v>
      </c>
    </row>
    <row r="8" spans="1:5">
      <c r="A8" t="s">
        <v>661</v>
      </c>
      <c r="B8" t="s">
        <v>77</v>
      </c>
      <c r="C8" t="s">
        <v>662</v>
      </c>
      <c r="D8" t="s">
        <v>663</v>
      </c>
      <c r="E8" t="s">
        <v>664</v>
      </c>
    </row>
    <row r="9" spans="1:5">
      <c r="A9" t="s">
        <v>665</v>
      </c>
      <c r="B9" t="s">
        <v>78</v>
      </c>
      <c r="C9" t="s">
        <v>666</v>
      </c>
      <c r="D9" t="s">
        <v>653</v>
      </c>
    </row>
    <row r="10" spans="1:5">
      <c r="A10" t="s">
        <v>667</v>
      </c>
      <c r="B10" t="s">
        <v>79</v>
      </c>
      <c r="C10" t="s">
        <v>668</v>
      </c>
      <c r="D10" t="s">
        <v>653</v>
      </c>
      <c r="E10" t="s">
        <v>669</v>
      </c>
    </row>
    <row r="11" spans="1:5">
      <c r="A11" t="s">
        <v>670</v>
      </c>
      <c r="B11" t="s">
        <v>80</v>
      </c>
      <c r="C11" t="s">
        <v>671</v>
      </c>
      <c r="D11" t="s">
        <v>663</v>
      </c>
      <c r="E11" t="s">
        <v>672</v>
      </c>
    </row>
    <row r="12" spans="1:5">
      <c r="A12" t="s">
        <v>673</v>
      </c>
      <c r="B12" t="s">
        <v>673</v>
      </c>
      <c r="C12" t="s">
        <v>671</v>
      </c>
      <c r="D12" t="s">
        <v>663</v>
      </c>
      <c r="E12" t="s">
        <v>674</v>
      </c>
    </row>
    <row r="13" spans="1:5">
      <c r="A13" t="s">
        <v>675</v>
      </c>
      <c r="B13" t="s">
        <v>675</v>
      </c>
      <c r="C13" t="s">
        <v>671</v>
      </c>
      <c r="D13" t="s">
        <v>663</v>
      </c>
    </row>
    <row r="14" spans="1:5">
      <c r="A14" t="s">
        <v>676</v>
      </c>
      <c r="B14" t="s">
        <v>81</v>
      </c>
      <c r="C14" t="s">
        <v>671</v>
      </c>
      <c r="D14" t="s">
        <v>663</v>
      </c>
    </row>
    <row r="15" spans="1:5">
      <c r="A15" t="s">
        <v>677</v>
      </c>
      <c r="B15" t="s">
        <v>83</v>
      </c>
      <c r="C15" t="s">
        <v>678</v>
      </c>
      <c r="D15" t="s">
        <v>653</v>
      </c>
    </row>
    <row r="16" spans="1:5" ht="18.75">
      <c r="A16" s="58" t="s">
        <v>25</v>
      </c>
      <c r="B16" s="58"/>
      <c r="C16" s="58"/>
      <c r="D16" s="58"/>
      <c r="E16" s="58"/>
    </row>
    <row r="17" spans="1:4">
      <c r="A17" t="s">
        <v>679</v>
      </c>
      <c r="B17" t="s">
        <v>93</v>
      </c>
      <c r="C17" t="s">
        <v>662</v>
      </c>
      <c r="D17" t="s">
        <v>663</v>
      </c>
    </row>
    <row r="18" spans="1:4">
      <c r="A18" t="s">
        <v>680</v>
      </c>
      <c r="B18" t="s">
        <v>94</v>
      </c>
      <c r="C18" t="s">
        <v>662</v>
      </c>
      <c r="D18" t="s">
        <v>663</v>
      </c>
    </row>
    <row r="19" spans="1:4">
      <c r="A19" t="s">
        <v>681</v>
      </c>
      <c r="B19" t="s">
        <v>95</v>
      </c>
      <c r="C19" t="s">
        <v>662</v>
      </c>
      <c r="D19" t="s">
        <v>663</v>
      </c>
    </row>
    <row r="20" spans="1:4">
      <c r="A20" t="s">
        <v>682</v>
      </c>
      <c r="B20" t="s">
        <v>96</v>
      </c>
      <c r="C20" t="s">
        <v>662</v>
      </c>
      <c r="D20" t="s">
        <v>663</v>
      </c>
    </row>
    <row r="21" spans="1:4">
      <c r="A21" t="s">
        <v>683</v>
      </c>
      <c r="B21" t="s">
        <v>98</v>
      </c>
      <c r="C21" t="s">
        <v>662</v>
      </c>
      <c r="D21" t="s">
        <v>663</v>
      </c>
    </row>
    <row r="22" spans="1:4">
      <c r="A22" t="s">
        <v>684</v>
      </c>
      <c r="B22" t="s">
        <v>99</v>
      </c>
      <c r="C22" t="s">
        <v>662</v>
      </c>
      <c r="D22" t="s">
        <v>663</v>
      </c>
    </row>
    <row r="23" spans="1:4">
      <c r="A23" t="s">
        <v>685</v>
      </c>
      <c r="B23" t="s">
        <v>100</v>
      </c>
      <c r="C23" t="s">
        <v>662</v>
      </c>
      <c r="D23" t="s">
        <v>663</v>
      </c>
    </row>
    <row r="24" spans="1:4">
      <c r="A24" t="s">
        <v>686</v>
      </c>
      <c r="B24" t="s">
        <v>101</v>
      </c>
      <c r="C24" t="s">
        <v>662</v>
      </c>
      <c r="D24" t="s">
        <v>663</v>
      </c>
    </row>
    <row r="25" spans="1:4">
      <c r="A25" t="s">
        <v>687</v>
      </c>
      <c r="B25" t="s">
        <v>103</v>
      </c>
      <c r="C25" t="s">
        <v>662</v>
      </c>
      <c r="D25" t="s">
        <v>663</v>
      </c>
    </row>
    <row r="26" spans="1:4">
      <c r="A26" t="s">
        <v>688</v>
      </c>
      <c r="B26" t="s">
        <v>104</v>
      </c>
      <c r="C26" t="s">
        <v>662</v>
      </c>
      <c r="D26" t="s">
        <v>663</v>
      </c>
    </row>
    <row r="27" spans="1:4">
      <c r="A27" t="s">
        <v>689</v>
      </c>
      <c r="B27" t="s">
        <v>105</v>
      </c>
      <c r="C27" t="s">
        <v>662</v>
      </c>
      <c r="D27" t="s">
        <v>663</v>
      </c>
    </row>
    <row r="28" spans="1:4">
      <c r="A28" t="s">
        <v>690</v>
      </c>
      <c r="B28" t="s">
        <v>106</v>
      </c>
      <c r="C28" t="s">
        <v>662</v>
      </c>
      <c r="D28" t="s">
        <v>663</v>
      </c>
    </row>
    <row r="29" spans="1:4">
      <c r="A29" t="s">
        <v>691</v>
      </c>
      <c r="B29" t="s">
        <v>108</v>
      </c>
      <c r="C29" t="s">
        <v>662</v>
      </c>
      <c r="D29" t="s">
        <v>663</v>
      </c>
    </row>
    <row r="30" spans="1:4">
      <c r="A30" t="s">
        <v>692</v>
      </c>
      <c r="B30" t="s">
        <v>109</v>
      </c>
      <c r="C30" t="s">
        <v>662</v>
      </c>
      <c r="D30" t="s">
        <v>663</v>
      </c>
    </row>
    <row r="31" spans="1:4">
      <c r="A31" t="s">
        <v>693</v>
      </c>
      <c r="B31" t="s">
        <v>110</v>
      </c>
      <c r="C31" t="s">
        <v>662</v>
      </c>
      <c r="D31" t="s">
        <v>663</v>
      </c>
    </row>
    <row r="32" spans="1:4">
      <c r="A32" t="s">
        <v>694</v>
      </c>
      <c r="B32" t="s">
        <v>111</v>
      </c>
      <c r="C32" t="s">
        <v>662</v>
      </c>
      <c r="D32" t="s">
        <v>663</v>
      </c>
    </row>
    <row r="33" spans="1:5">
      <c r="A33" t="s">
        <v>695</v>
      </c>
      <c r="B33" t="s">
        <v>113</v>
      </c>
      <c r="C33" t="s">
        <v>662</v>
      </c>
      <c r="D33" t="s">
        <v>663</v>
      </c>
    </row>
    <row r="34" spans="1:5">
      <c r="A34" t="s">
        <v>696</v>
      </c>
      <c r="B34" t="s">
        <v>114</v>
      </c>
      <c r="C34" t="s">
        <v>662</v>
      </c>
      <c r="D34" t="s">
        <v>663</v>
      </c>
    </row>
    <row r="35" spans="1:5">
      <c r="A35" t="s">
        <v>697</v>
      </c>
      <c r="B35" t="s">
        <v>115</v>
      </c>
      <c r="C35" t="s">
        <v>662</v>
      </c>
      <c r="D35" t="s">
        <v>663</v>
      </c>
    </row>
    <row r="36" spans="1:5">
      <c r="A36" t="s">
        <v>698</v>
      </c>
      <c r="B36" t="s">
        <v>116</v>
      </c>
      <c r="C36" t="s">
        <v>662</v>
      </c>
      <c r="D36" t="s">
        <v>663</v>
      </c>
    </row>
    <row r="37" spans="1:5">
      <c r="A37" t="s">
        <v>699</v>
      </c>
      <c r="B37" t="s">
        <v>118</v>
      </c>
      <c r="C37" t="s">
        <v>662</v>
      </c>
      <c r="D37" t="s">
        <v>663</v>
      </c>
    </row>
    <row r="38" spans="1:5">
      <c r="A38" t="s">
        <v>700</v>
      </c>
      <c r="B38" t="s">
        <v>119</v>
      </c>
      <c r="C38" t="s">
        <v>662</v>
      </c>
      <c r="D38" t="s">
        <v>663</v>
      </c>
    </row>
    <row r="39" spans="1:5">
      <c r="A39" t="s">
        <v>701</v>
      </c>
      <c r="B39" t="s">
        <v>120</v>
      </c>
      <c r="C39" t="s">
        <v>662</v>
      </c>
      <c r="D39" t="s">
        <v>663</v>
      </c>
    </row>
    <row r="40" spans="1:5">
      <c r="A40" t="s">
        <v>702</v>
      </c>
      <c r="B40" t="s">
        <v>121</v>
      </c>
      <c r="C40" t="s">
        <v>662</v>
      </c>
      <c r="D40" t="s">
        <v>663</v>
      </c>
    </row>
    <row r="41" spans="1:5">
      <c r="A41" t="s">
        <v>703</v>
      </c>
      <c r="B41" t="s">
        <v>123</v>
      </c>
      <c r="C41" t="s">
        <v>662</v>
      </c>
      <c r="D41" t="s">
        <v>663</v>
      </c>
    </row>
    <row r="42" spans="1:5">
      <c r="A42" t="s">
        <v>704</v>
      </c>
      <c r="B42" t="s">
        <v>124</v>
      </c>
      <c r="C42" t="s">
        <v>662</v>
      </c>
      <c r="D42" t="s">
        <v>663</v>
      </c>
    </row>
    <row r="43" spans="1:5">
      <c r="A43" t="s">
        <v>705</v>
      </c>
      <c r="B43" t="s">
        <v>125</v>
      </c>
      <c r="C43" t="s">
        <v>662</v>
      </c>
      <c r="D43" t="s">
        <v>663</v>
      </c>
    </row>
    <row r="44" spans="1:5">
      <c r="A44" t="s">
        <v>706</v>
      </c>
      <c r="B44" t="s">
        <v>126</v>
      </c>
      <c r="C44" t="s">
        <v>662</v>
      </c>
      <c r="D44" t="s">
        <v>663</v>
      </c>
    </row>
    <row r="45" spans="1:5" ht="18.75">
      <c r="A45" s="58" t="s">
        <v>27</v>
      </c>
      <c r="B45" s="58"/>
      <c r="C45" s="58"/>
      <c r="D45" s="58"/>
      <c r="E45" s="58"/>
    </row>
    <row r="46" spans="1:5">
      <c r="A46" s="59" t="s">
        <v>707</v>
      </c>
      <c r="B46" t="s">
        <v>201</v>
      </c>
      <c r="C46" t="s">
        <v>708</v>
      </c>
      <c r="D46" t="s">
        <v>653</v>
      </c>
    </row>
    <row r="47" spans="1:5">
      <c r="A47" s="59" t="s">
        <v>709</v>
      </c>
      <c r="B47" t="s">
        <v>207</v>
      </c>
      <c r="C47" t="s">
        <v>708</v>
      </c>
      <c r="D47" t="s">
        <v>653</v>
      </c>
    </row>
    <row r="48" spans="1:5">
      <c r="A48" s="59" t="s">
        <v>710</v>
      </c>
      <c r="B48" t="s">
        <v>213</v>
      </c>
      <c r="C48" t="s">
        <v>708</v>
      </c>
      <c r="D48" t="s">
        <v>653</v>
      </c>
    </row>
    <row r="49" spans="1:4">
      <c r="A49" s="59" t="s">
        <v>711</v>
      </c>
      <c r="B49" t="s">
        <v>219</v>
      </c>
      <c r="C49" t="s">
        <v>708</v>
      </c>
      <c r="D49" t="s">
        <v>653</v>
      </c>
    </row>
    <row r="50" spans="1:4">
      <c r="A50" s="60" t="s">
        <v>712</v>
      </c>
      <c r="B50" s="61" t="s">
        <v>223</v>
      </c>
      <c r="C50" s="61" t="s">
        <v>708</v>
      </c>
      <c r="D50" s="61" t="s">
        <v>653</v>
      </c>
    </row>
    <row r="51" spans="1:4">
      <c r="A51" s="59" t="s">
        <v>713</v>
      </c>
      <c r="B51" t="s">
        <v>233</v>
      </c>
      <c r="C51" t="s">
        <v>708</v>
      </c>
      <c r="D51" t="s">
        <v>653</v>
      </c>
    </row>
    <row r="52" spans="1:4">
      <c r="A52" s="59" t="s">
        <v>714</v>
      </c>
      <c r="B52" t="s">
        <v>237</v>
      </c>
      <c r="C52" t="s">
        <v>708</v>
      </c>
      <c r="D52" t="s">
        <v>653</v>
      </c>
    </row>
    <row r="53" spans="1:4">
      <c r="A53" s="59" t="s">
        <v>715</v>
      </c>
      <c r="B53" t="s">
        <v>241</v>
      </c>
      <c r="C53" t="s">
        <v>708</v>
      </c>
      <c r="D53" t="s">
        <v>653</v>
      </c>
    </row>
    <row r="54" spans="1:4">
      <c r="A54" s="59" t="s">
        <v>716</v>
      </c>
      <c r="B54" t="s">
        <v>246</v>
      </c>
      <c r="C54" t="s">
        <v>708</v>
      </c>
      <c r="D54" t="s">
        <v>653</v>
      </c>
    </row>
    <row r="55" spans="1:4">
      <c r="A55" s="59" t="s">
        <v>717</v>
      </c>
      <c r="B55" t="s">
        <v>248</v>
      </c>
      <c r="C55" t="s">
        <v>708</v>
      </c>
      <c r="D55" t="s">
        <v>653</v>
      </c>
    </row>
    <row r="56" spans="1:4">
      <c r="A56" s="60" t="s">
        <v>718</v>
      </c>
      <c r="B56" s="61" t="s">
        <v>250</v>
      </c>
      <c r="C56" s="61" t="s">
        <v>708</v>
      </c>
      <c r="D56" s="61" t="s">
        <v>653</v>
      </c>
    </row>
    <row r="57" spans="1:4">
      <c r="A57" s="60" t="s">
        <v>719</v>
      </c>
      <c r="B57" s="61" t="s">
        <v>252</v>
      </c>
      <c r="C57" s="61" t="s">
        <v>708</v>
      </c>
      <c r="D57" s="61" t="s">
        <v>653</v>
      </c>
    </row>
    <row r="58" spans="1:4">
      <c r="A58" s="62" t="s">
        <v>720</v>
      </c>
      <c r="B58" t="s">
        <v>260</v>
      </c>
      <c r="C58" t="s">
        <v>708</v>
      </c>
      <c r="D58" t="s">
        <v>653</v>
      </c>
    </row>
    <row r="59" spans="1:4">
      <c r="A59" s="62" t="s">
        <v>721</v>
      </c>
      <c r="B59" t="s">
        <v>265</v>
      </c>
      <c r="C59" t="s">
        <v>708</v>
      </c>
      <c r="D59" t="s">
        <v>653</v>
      </c>
    </row>
    <row r="60" spans="1:4">
      <c r="A60" s="62" t="s">
        <v>722</v>
      </c>
      <c r="B60" t="s">
        <v>270</v>
      </c>
      <c r="C60" t="s">
        <v>708</v>
      </c>
      <c r="D60" t="s">
        <v>653</v>
      </c>
    </row>
    <row r="61" spans="1:4">
      <c r="A61" s="62" t="s">
        <v>723</v>
      </c>
      <c r="B61" t="s">
        <v>274</v>
      </c>
      <c r="C61" t="s">
        <v>708</v>
      </c>
      <c r="D61" t="s">
        <v>653</v>
      </c>
    </row>
    <row r="62" spans="1:4">
      <c r="A62" s="62" t="s">
        <v>724</v>
      </c>
      <c r="B62" t="s">
        <v>279</v>
      </c>
      <c r="C62" t="s">
        <v>708</v>
      </c>
      <c r="D62" t="s">
        <v>653</v>
      </c>
    </row>
    <row r="63" spans="1:4">
      <c r="A63" s="62" t="s">
        <v>725</v>
      </c>
      <c r="B63" t="s">
        <v>285</v>
      </c>
      <c r="C63" t="s">
        <v>708</v>
      </c>
      <c r="D63" t="s">
        <v>653</v>
      </c>
    </row>
    <row r="64" spans="1:4">
      <c r="A64" s="62" t="s">
        <v>726</v>
      </c>
      <c r="B64" t="s">
        <v>291</v>
      </c>
      <c r="C64" t="s">
        <v>708</v>
      </c>
      <c r="D64" t="s">
        <v>653</v>
      </c>
    </row>
    <row r="65" spans="1:4">
      <c r="A65" s="62" t="s">
        <v>727</v>
      </c>
      <c r="B65" t="s">
        <v>297</v>
      </c>
      <c r="C65" t="s">
        <v>708</v>
      </c>
      <c r="D65" t="s">
        <v>653</v>
      </c>
    </row>
    <row r="66" spans="1:4">
      <c r="A66" s="63" t="s">
        <v>728</v>
      </c>
      <c r="B66" t="s">
        <v>303</v>
      </c>
      <c r="C66" t="s">
        <v>708</v>
      </c>
      <c r="D66" t="s">
        <v>653</v>
      </c>
    </row>
    <row r="67" spans="1:4">
      <c r="A67" s="62" t="s">
        <v>729</v>
      </c>
      <c r="B67" t="s">
        <v>308</v>
      </c>
      <c r="C67" t="s">
        <v>708</v>
      </c>
      <c r="D67" t="s">
        <v>653</v>
      </c>
    </row>
    <row r="68" spans="1:4">
      <c r="A68" s="62" t="s">
        <v>730</v>
      </c>
      <c r="B68" t="s">
        <v>313</v>
      </c>
      <c r="C68" t="s">
        <v>708</v>
      </c>
      <c r="D68" t="s">
        <v>653</v>
      </c>
    </row>
    <row r="69" spans="1:4">
      <c r="A69" s="64" t="s">
        <v>731</v>
      </c>
      <c r="B69" s="61" t="s">
        <v>317</v>
      </c>
      <c r="C69" t="s">
        <v>708</v>
      </c>
      <c r="D69" t="s">
        <v>653</v>
      </c>
    </row>
    <row r="70" spans="1:4">
      <c r="A70" s="62" t="s">
        <v>732</v>
      </c>
      <c r="B70" t="s">
        <v>320</v>
      </c>
      <c r="C70" t="s">
        <v>708</v>
      </c>
      <c r="D70" t="s">
        <v>653</v>
      </c>
    </row>
    <row r="71" spans="1:4">
      <c r="A71" s="62" t="s">
        <v>733</v>
      </c>
      <c r="B71" t="s">
        <v>325</v>
      </c>
      <c r="C71" t="s">
        <v>708</v>
      </c>
      <c r="D71" t="s">
        <v>653</v>
      </c>
    </row>
    <row r="72" spans="1:4">
      <c r="A72" s="62" t="s">
        <v>734</v>
      </c>
      <c r="B72" t="s">
        <v>329</v>
      </c>
      <c r="C72" t="s">
        <v>708</v>
      </c>
      <c r="D72" t="s">
        <v>653</v>
      </c>
    </row>
    <row r="73" spans="1:4">
      <c r="A73" s="62" t="s">
        <v>735</v>
      </c>
      <c r="B73" t="s">
        <v>334</v>
      </c>
      <c r="C73" t="s">
        <v>708</v>
      </c>
      <c r="D73" t="s">
        <v>653</v>
      </c>
    </row>
    <row r="74" spans="1:4">
      <c r="A74" s="62" t="s">
        <v>736</v>
      </c>
      <c r="B74" t="s">
        <v>339</v>
      </c>
      <c r="C74" t="s">
        <v>708</v>
      </c>
      <c r="D74" t="s">
        <v>653</v>
      </c>
    </row>
    <row r="75" spans="1:4">
      <c r="A75" s="62" t="s">
        <v>737</v>
      </c>
      <c r="B75" t="s">
        <v>344</v>
      </c>
      <c r="C75" t="s">
        <v>708</v>
      </c>
      <c r="D75" t="s">
        <v>653</v>
      </c>
    </row>
    <row r="76" spans="1:4">
      <c r="A76" s="62" t="s">
        <v>738</v>
      </c>
      <c r="B76" t="s">
        <v>348</v>
      </c>
      <c r="C76" t="s">
        <v>708</v>
      </c>
      <c r="D76" t="s">
        <v>653</v>
      </c>
    </row>
    <row r="77" spans="1:4">
      <c r="A77" s="64" t="s">
        <v>739</v>
      </c>
      <c r="B77" s="61" t="s">
        <v>352</v>
      </c>
      <c r="C77" t="s">
        <v>708</v>
      </c>
      <c r="D77" t="s">
        <v>653</v>
      </c>
    </row>
    <row r="78" spans="1:4">
      <c r="A78" s="62" t="s">
        <v>740</v>
      </c>
      <c r="B78" t="s">
        <v>357</v>
      </c>
      <c r="C78" t="s">
        <v>708</v>
      </c>
      <c r="D78" t="s">
        <v>653</v>
      </c>
    </row>
    <row r="79" spans="1:4">
      <c r="A79" s="62" t="s">
        <v>741</v>
      </c>
      <c r="B79" t="s">
        <v>362</v>
      </c>
      <c r="C79" t="s">
        <v>708</v>
      </c>
      <c r="D79" t="s">
        <v>653</v>
      </c>
    </row>
    <row r="80" spans="1:4" ht="30">
      <c r="A80" s="62" t="s">
        <v>742</v>
      </c>
      <c r="B80" s="65" t="s">
        <v>367</v>
      </c>
      <c r="C80" t="s">
        <v>708</v>
      </c>
      <c r="D80" t="s">
        <v>653</v>
      </c>
    </row>
    <row r="81" spans="1:4">
      <c r="A81" s="64" t="s">
        <v>743</v>
      </c>
      <c r="B81" s="61" t="s">
        <v>371</v>
      </c>
      <c r="C81" t="s">
        <v>708</v>
      </c>
      <c r="D81" t="s">
        <v>653</v>
      </c>
    </row>
    <row r="82" spans="1:4">
      <c r="A82" s="62" t="s">
        <v>744</v>
      </c>
      <c r="B82" t="s">
        <v>376</v>
      </c>
      <c r="C82" t="s">
        <v>708</v>
      </c>
      <c r="D82" t="s">
        <v>653</v>
      </c>
    </row>
    <row r="83" spans="1:4">
      <c r="A83" s="62" t="s">
        <v>745</v>
      </c>
      <c r="B83" t="s">
        <v>381</v>
      </c>
      <c r="C83" t="s">
        <v>708</v>
      </c>
      <c r="D83" t="s">
        <v>653</v>
      </c>
    </row>
    <row r="84" spans="1:4">
      <c r="A84" s="62" t="s">
        <v>746</v>
      </c>
      <c r="B84" t="s">
        <v>385</v>
      </c>
      <c r="C84" t="s">
        <v>708</v>
      </c>
      <c r="D84" t="s">
        <v>653</v>
      </c>
    </row>
    <row r="85" spans="1:4">
      <c r="A85" t="s">
        <v>747</v>
      </c>
      <c r="B85" t="s">
        <v>390</v>
      </c>
      <c r="C85" t="s">
        <v>708</v>
      </c>
      <c r="D85" t="s">
        <v>653</v>
      </c>
    </row>
    <row r="86" spans="1:4">
      <c r="A86" t="s">
        <v>748</v>
      </c>
      <c r="B86" t="s">
        <v>395</v>
      </c>
      <c r="C86" t="s">
        <v>708</v>
      </c>
      <c r="D86" t="s">
        <v>653</v>
      </c>
    </row>
    <row r="87" spans="1:4">
      <c r="A87" t="s">
        <v>749</v>
      </c>
      <c r="B87" t="s">
        <v>400</v>
      </c>
      <c r="C87" t="s">
        <v>708</v>
      </c>
      <c r="D87" t="s">
        <v>653</v>
      </c>
    </row>
    <row r="88" spans="1:4">
      <c r="A88" t="s">
        <v>750</v>
      </c>
      <c r="B88" t="s">
        <v>405</v>
      </c>
      <c r="C88" t="s">
        <v>708</v>
      </c>
      <c r="D88" t="s">
        <v>653</v>
      </c>
    </row>
    <row r="89" spans="1:4">
      <c r="A89" t="s">
        <v>751</v>
      </c>
      <c r="B89" t="s">
        <v>410</v>
      </c>
      <c r="C89" t="s">
        <v>708</v>
      </c>
      <c r="D89" t="s">
        <v>653</v>
      </c>
    </row>
    <row r="90" spans="1:4">
      <c r="A90" t="s">
        <v>752</v>
      </c>
      <c r="B90" t="s">
        <v>414</v>
      </c>
      <c r="C90" t="s">
        <v>708</v>
      </c>
      <c r="D90" t="s">
        <v>653</v>
      </c>
    </row>
    <row r="91" spans="1:4">
      <c r="A91" t="s">
        <v>753</v>
      </c>
      <c r="B91" t="s">
        <v>418</v>
      </c>
      <c r="C91" t="s">
        <v>708</v>
      </c>
      <c r="D91" t="s">
        <v>653</v>
      </c>
    </row>
    <row r="92" spans="1:4">
      <c r="A92" s="61" t="s">
        <v>754</v>
      </c>
      <c r="B92" t="s">
        <v>422</v>
      </c>
      <c r="C92" t="s">
        <v>708</v>
      </c>
      <c r="D92" t="s">
        <v>653</v>
      </c>
    </row>
    <row r="93" spans="1:4">
      <c r="A93" t="s">
        <v>755</v>
      </c>
      <c r="B93" t="s">
        <v>427</v>
      </c>
      <c r="C93" t="s">
        <v>708</v>
      </c>
      <c r="D93" t="s">
        <v>653</v>
      </c>
    </row>
    <row r="94" spans="1:4">
      <c r="A94" t="s">
        <v>756</v>
      </c>
      <c r="B94" t="s">
        <v>432</v>
      </c>
      <c r="C94" t="s">
        <v>708</v>
      </c>
      <c r="D94" t="s">
        <v>653</v>
      </c>
    </row>
    <row r="95" spans="1:4">
      <c r="A95" s="66" t="s">
        <v>757</v>
      </c>
      <c r="B95" s="61" t="s">
        <v>436</v>
      </c>
      <c r="C95" s="61" t="s">
        <v>708</v>
      </c>
      <c r="D95" s="61" t="s">
        <v>653</v>
      </c>
    </row>
    <row r="96" spans="1:4">
      <c r="A96" s="66" t="s">
        <v>758</v>
      </c>
      <c r="B96" s="61" t="s">
        <v>438</v>
      </c>
      <c r="C96" s="61" t="s">
        <v>708</v>
      </c>
      <c r="D96" s="61" t="s">
        <v>653</v>
      </c>
    </row>
    <row r="97" spans="1:5">
      <c r="A97" s="67" t="s">
        <v>759</v>
      </c>
      <c r="B97" t="s">
        <v>446</v>
      </c>
      <c r="C97" t="s">
        <v>708</v>
      </c>
      <c r="D97" t="s">
        <v>653</v>
      </c>
    </row>
    <row r="98" spans="1:5">
      <c r="A98" s="67" t="s">
        <v>760</v>
      </c>
      <c r="B98" t="s">
        <v>452</v>
      </c>
      <c r="C98" t="s">
        <v>708</v>
      </c>
      <c r="D98" t="s">
        <v>653</v>
      </c>
    </row>
    <row r="99" spans="1:5">
      <c r="A99" s="68" t="s">
        <v>761</v>
      </c>
      <c r="B99" s="61" t="s">
        <v>456</v>
      </c>
      <c r="C99" s="61" t="s">
        <v>708</v>
      </c>
      <c r="D99" s="61" t="s">
        <v>653</v>
      </c>
    </row>
    <row r="100" spans="1:5">
      <c r="A100" s="60" t="s">
        <v>762</v>
      </c>
      <c r="B100" s="61" t="s">
        <v>459</v>
      </c>
      <c r="C100" s="61" t="s">
        <v>708</v>
      </c>
      <c r="D100" s="61" t="s">
        <v>653</v>
      </c>
    </row>
    <row r="101" spans="1:5">
      <c r="A101" t="s">
        <v>763</v>
      </c>
      <c r="B101" t="s">
        <v>128</v>
      </c>
      <c r="C101" t="s">
        <v>764</v>
      </c>
      <c r="D101" t="s">
        <v>663</v>
      </c>
    </row>
    <row r="102" spans="1:5">
      <c r="A102" t="s">
        <v>765</v>
      </c>
      <c r="B102" t="s">
        <v>129</v>
      </c>
      <c r="C102" t="s">
        <v>766</v>
      </c>
      <c r="D102" t="s">
        <v>663</v>
      </c>
    </row>
    <row r="103" spans="1:5">
      <c r="A103" t="s">
        <v>767</v>
      </c>
      <c r="B103" t="s">
        <v>130</v>
      </c>
      <c r="C103" t="s">
        <v>766</v>
      </c>
      <c r="D103" t="s">
        <v>663</v>
      </c>
    </row>
    <row r="104" spans="1:5">
      <c r="A104" t="s">
        <v>768</v>
      </c>
      <c r="B104" t="s">
        <v>131</v>
      </c>
      <c r="C104" t="s">
        <v>766</v>
      </c>
      <c r="D104" t="s">
        <v>663</v>
      </c>
    </row>
    <row r="105" spans="1:5">
      <c r="A105" t="s">
        <v>769</v>
      </c>
      <c r="B105" t="s">
        <v>132</v>
      </c>
      <c r="C105" t="s">
        <v>766</v>
      </c>
      <c r="D105" t="s">
        <v>663</v>
      </c>
    </row>
    <row r="106" spans="1:5">
      <c r="A106" t="s">
        <v>770</v>
      </c>
      <c r="B106" t="s">
        <v>133</v>
      </c>
      <c r="C106" t="s">
        <v>771</v>
      </c>
      <c r="D106" t="s">
        <v>663</v>
      </c>
      <c r="E106" t="s">
        <v>772</v>
      </c>
    </row>
    <row r="107" spans="1:5">
      <c r="A107" t="s">
        <v>773</v>
      </c>
      <c r="B107" t="s">
        <v>134</v>
      </c>
      <c r="C107" t="s">
        <v>764</v>
      </c>
      <c r="D107" t="s">
        <v>663</v>
      </c>
      <c r="E107" t="s">
        <v>774</v>
      </c>
    </row>
    <row r="108" spans="1:5">
      <c r="A108" t="s">
        <v>775</v>
      </c>
      <c r="B108" t="s">
        <v>135</v>
      </c>
      <c r="C108" t="s">
        <v>764</v>
      </c>
      <c r="D108" t="s">
        <v>663</v>
      </c>
    </row>
    <row r="109" spans="1:5">
      <c r="A109" t="s">
        <v>776</v>
      </c>
      <c r="B109" t="s">
        <v>136</v>
      </c>
      <c r="C109" t="s">
        <v>764</v>
      </c>
      <c r="D109" t="s">
        <v>663</v>
      </c>
    </row>
    <row r="110" spans="1:5">
      <c r="A110" t="s">
        <v>777</v>
      </c>
      <c r="B110" t="s">
        <v>137</v>
      </c>
      <c r="C110" t="s">
        <v>771</v>
      </c>
      <c r="D110" t="s">
        <v>663</v>
      </c>
      <c r="E110" t="s">
        <v>137</v>
      </c>
    </row>
    <row r="111" spans="1:5">
      <c r="A111" t="s">
        <v>778</v>
      </c>
      <c r="B111" t="s">
        <v>138</v>
      </c>
      <c r="C111" t="s">
        <v>766</v>
      </c>
      <c r="D111" t="s">
        <v>663</v>
      </c>
    </row>
    <row r="112" spans="1:5">
      <c r="A112" t="s">
        <v>779</v>
      </c>
      <c r="B112" t="s">
        <v>139</v>
      </c>
      <c r="C112" t="s">
        <v>766</v>
      </c>
      <c r="D112" t="s">
        <v>663</v>
      </c>
    </row>
    <row r="113" spans="1:5">
      <c r="A113" t="s">
        <v>780</v>
      </c>
      <c r="B113" t="s">
        <v>188</v>
      </c>
      <c r="C113" t="s">
        <v>766</v>
      </c>
      <c r="D113" t="s">
        <v>663</v>
      </c>
    </row>
    <row r="114" spans="1:5">
      <c r="A114" t="s">
        <v>781</v>
      </c>
      <c r="B114" t="s">
        <v>140</v>
      </c>
      <c r="C114" t="s">
        <v>771</v>
      </c>
      <c r="D114" t="s">
        <v>663</v>
      </c>
      <c r="E114" t="s">
        <v>140</v>
      </c>
    </row>
    <row r="115" spans="1:5">
      <c r="A115" t="s">
        <v>782</v>
      </c>
      <c r="B115" t="s">
        <v>141</v>
      </c>
      <c r="C115" t="s">
        <v>766</v>
      </c>
      <c r="D115" t="s">
        <v>663</v>
      </c>
      <c r="E115" t="s">
        <v>783</v>
      </c>
    </row>
    <row r="116" spans="1:5">
      <c r="A116" t="s">
        <v>784</v>
      </c>
      <c r="B116" t="s">
        <v>142</v>
      </c>
      <c r="C116" t="s">
        <v>771</v>
      </c>
      <c r="D116" t="s">
        <v>663</v>
      </c>
      <c r="E116" t="s">
        <v>142</v>
      </c>
    </row>
    <row r="117" spans="1:5">
      <c r="A117" t="s">
        <v>785</v>
      </c>
      <c r="B117" t="s">
        <v>143</v>
      </c>
      <c r="C117" t="s">
        <v>766</v>
      </c>
      <c r="D117" t="s">
        <v>663</v>
      </c>
      <c r="E117" t="s">
        <v>783</v>
      </c>
    </row>
    <row r="118" spans="1:5">
      <c r="A118" t="s">
        <v>786</v>
      </c>
      <c r="B118" t="s">
        <v>144</v>
      </c>
      <c r="C118" t="s">
        <v>771</v>
      </c>
      <c r="D118" t="s">
        <v>663</v>
      </c>
      <c r="E118" t="s">
        <v>144</v>
      </c>
    </row>
    <row r="119" spans="1:5">
      <c r="A119" t="s">
        <v>787</v>
      </c>
      <c r="B119" t="s">
        <v>145</v>
      </c>
      <c r="C119" t="s">
        <v>766</v>
      </c>
      <c r="D119" t="s">
        <v>663</v>
      </c>
      <c r="E119" t="s">
        <v>783</v>
      </c>
    </row>
    <row r="120" spans="1:5">
      <c r="A120" t="s">
        <v>788</v>
      </c>
      <c r="B120" t="s">
        <v>146</v>
      </c>
      <c r="C120" t="s">
        <v>766</v>
      </c>
      <c r="D120" t="s">
        <v>663</v>
      </c>
      <c r="E120" t="s">
        <v>789</v>
      </c>
    </row>
    <row r="121" spans="1:5">
      <c r="A121" t="s">
        <v>790</v>
      </c>
      <c r="B121" t="s">
        <v>147</v>
      </c>
      <c r="C121" t="s">
        <v>766</v>
      </c>
      <c r="D121" t="s">
        <v>663</v>
      </c>
      <c r="E121" t="s">
        <v>791</v>
      </c>
    </row>
    <row r="122" spans="1:5">
      <c r="A122" t="s">
        <v>792</v>
      </c>
      <c r="B122" t="s">
        <v>148</v>
      </c>
      <c r="C122" t="s">
        <v>766</v>
      </c>
      <c r="D122" t="s">
        <v>663</v>
      </c>
      <c r="E122" t="s">
        <v>793</v>
      </c>
    </row>
    <row r="123" spans="1:5">
      <c r="A123" t="s">
        <v>794</v>
      </c>
      <c r="B123" t="s">
        <v>460</v>
      </c>
      <c r="C123" t="s">
        <v>795</v>
      </c>
      <c r="D123" t="s">
        <v>663</v>
      </c>
    </row>
    <row r="124" spans="1:5">
      <c r="A124" t="s">
        <v>796</v>
      </c>
      <c r="B124" t="s">
        <v>461</v>
      </c>
      <c r="C124" t="s">
        <v>795</v>
      </c>
      <c r="D124" t="s">
        <v>663</v>
      </c>
      <c r="E124" t="s">
        <v>797</v>
      </c>
    </row>
    <row r="125" spans="1:5">
      <c r="A125" t="s">
        <v>798</v>
      </c>
      <c r="B125" t="s">
        <v>462</v>
      </c>
      <c r="C125" t="s">
        <v>795</v>
      </c>
      <c r="D125" t="s">
        <v>663</v>
      </c>
      <c r="E125" t="s">
        <v>799</v>
      </c>
    </row>
    <row r="126" spans="1:5">
      <c r="A126" t="s">
        <v>800</v>
      </c>
      <c r="B126" t="s">
        <v>463</v>
      </c>
      <c r="C126" t="s">
        <v>795</v>
      </c>
      <c r="D126" t="s">
        <v>663</v>
      </c>
    </row>
    <row r="127" spans="1:5" ht="18.75">
      <c r="A127" s="58" t="s">
        <v>89</v>
      </c>
      <c r="B127" s="58"/>
      <c r="C127" s="58"/>
      <c r="D127" s="58"/>
      <c r="E127" s="58"/>
    </row>
    <row r="128" spans="1:5">
      <c r="A128" t="s">
        <v>801</v>
      </c>
      <c r="B128" t="s">
        <v>464</v>
      </c>
      <c r="C128" t="s">
        <v>656</v>
      </c>
      <c r="D128" t="s">
        <v>653</v>
      </c>
    </row>
    <row r="129" spans="1:5">
      <c r="A129" t="s">
        <v>802</v>
      </c>
      <c r="B129" t="s">
        <v>465</v>
      </c>
      <c r="C129" t="s">
        <v>803</v>
      </c>
      <c r="D129" t="s">
        <v>653</v>
      </c>
      <c r="E129" t="s">
        <v>804</v>
      </c>
    </row>
    <row r="130" spans="1:5">
      <c r="A130" t="s">
        <v>765</v>
      </c>
      <c r="B130" t="s">
        <v>129</v>
      </c>
      <c r="C130" t="s">
        <v>766</v>
      </c>
      <c r="D130" t="s">
        <v>663</v>
      </c>
    </row>
    <row r="131" spans="1:5">
      <c r="A131" t="s">
        <v>767</v>
      </c>
      <c r="B131" t="s">
        <v>130</v>
      </c>
      <c r="C131" t="s">
        <v>766</v>
      </c>
      <c r="D131" t="s">
        <v>663</v>
      </c>
    </row>
    <row r="132" spans="1:5">
      <c r="A132" t="s">
        <v>768</v>
      </c>
      <c r="B132" t="s">
        <v>131</v>
      </c>
      <c r="C132" t="s">
        <v>766</v>
      </c>
      <c r="D132" t="s">
        <v>663</v>
      </c>
    </row>
    <row r="133" spans="1:5">
      <c r="A133" t="s">
        <v>769</v>
      </c>
      <c r="B133" t="s">
        <v>132</v>
      </c>
      <c r="C133" t="s">
        <v>766</v>
      </c>
      <c r="D133" t="s">
        <v>663</v>
      </c>
    </row>
    <row r="134" spans="1:5">
      <c r="A134" t="s">
        <v>770</v>
      </c>
      <c r="B134" t="s">
        <v>133</v>
      </c>
      <c r="C134" t="s">
        <v>771</v>
      </c>
      <c r="D134" t="s">
        <v>663</v>
      </c>
      <c r="E134" t="s">
        <v>772</v>
      </c>
    </row>
    <row r="135" spans="1:5">
      <c r="A135" t="s">
        <v>773</v>
      </c>
      <c r="B135" t="s">
        <v>134</v>
      </c>
      <c r="C135" t="s">
        <v>764</v>
      </c>
      <c r="D135" t="s">
        <v>663</v>
      </c>
      <c r="E135" t="s">
        <v>774</v>
      </c>
    </row>
    <row r="136" spans="1:5">
      <c r="A136" t="s">
        <v>775</v>
      </c>
      <c r="B136" t="s">
        <v>135</v>
      </c>
      <c r="C136" t="s">
        <v>764</v>
      </c>
      <c r="D136" t="s">
        <v>663</v>
      </c>
    </row>
    <row r="137" spans="1:5">
      <c r="A137" t="s">
        <v>776</v>
      </c>
      <c r="B137" t="s">
        <v>136</v>
      </c>
      <c r="C137" t="s">
        <v>764</v>
      </c>
      <c r="D137" t="s">
        <v>663</v>
      </c>
    </row>
    <row r="138" spans="1:5">
      <c r="A138" t="s">
        <v>777</v>
      </c>
      <c r="B138" t="s">
        <v>137</v>
      </c>
      <c r="C138" t="s">
        <v>771</v>
      </c>
      <c r="D138" t="s">
        <v>663</v>
      </c>
      <c r="E138" t="s">
        <v>137</v>
      </c>
    </row>
    <row r="139" spans="1:5">
      <c r="A139" t="s">
        <v>778</v>
      </c>
      <c r="B139" t="s">
        <v>138</v>
      </c>
      <c r="C139" t="s">
        <v>766</v>
      </c>
      <c r="D139" t="s">
        <v>663</v>
      </c>
    </row>
    <row r="140" spans="1:5">
      <c r="A140" t="s">
        <v>779</v>
      </c>
      <c r="B140" t="s">
        <v>139</v>
      </c>
      <c r="C140" t="s">
        <v>766</v>
      </c>
      <c r="D140" t="s">
        <v>663</v>
      </c>
    </row>
    <row r="141" spans="1:5">
      <c r="A141" t="s">
        <v>780</v>
      </c>
      <c r="B141" t="s">
        <v>188</v>
      </c>
      <c r="C141" t="s">
        <v>766</v>
      </c>
      <c r="D141" t="s">
        <v>663</v>
      </c>
    </row>
    <row r="142" spans="1:5">
      <c r="A142" t="s">
        <v>781</v>
      </c>
      <c r="B142" t="s">
        <v>140</v>
      </c>
      <c r="C142" t="s">
        <v>771</v>
      </c>
      <c r="D142" t="s">
        <v>663</v>
      </c>
      <c r="E142" t="s">
        <v>140</v>
      </c>
    </row>
    <row r="143" spans="1:5">
      <c r="A143" t="s">
        <v>782</v>
      </c>
      <c r="B143" t="s">
        <v>141</v>
      </c>
      <c r="C143" t="s">
        <v>766</v>
      </c>
      <c r="D143" t="s">
        <v>663</v>
      </c>
      <c r="E143" t="s">
        <v>783</v>
      </c>
    </row>
    <row r="144" spans="1:5">
      <c r="A144" t="s">
        <v>784</v>
      </c>
      <c r="B144" t="s">
        <v>142</v>
      </c>
      <c r="C144" t="s">
        <v>771</v>
      </c>
      <c r="D144" t="s">
        <v>663</v>
      </c>
      <c r="E144" t="s">
        <v>142</v>
      </c>
    </row>
    <row r="145" spans="1:5">
      <c r="A145" t="s">
        <v>785</v>
      </c>
      <c r="B145" t="s">
        <v>143</v>
      </c>
      <c r="C145" t="s">
        <v>766</v>
      </c>
      <c r="D145" t="s">
        <v>663</v>
      </c>
      <c r="E145" t="s">
        <v>783</v>
      </c>
    </row>
    <row r="146" spans="1:5">
      <c r="A146" t="s">
        <v>786</v>
      </c>
      <c r="B146" t="s">
        <v>144</v>
      </c>
      <c r="C146" t="s">
        <v>771</v>
      </c>
      <c r="D146" t="s">
        <v>663</v>
      </c>
      <c r="E146" t="s">
        <v>144</v>
      </c>
    </row>
    <row r="147" spans="1:5">
      <c r="A147" t="s">
        <v>787</v>
      </c>
      <c r="B147" t="s">
        <v>145</v>
      </c>
      <c r="C147" t="s">
        <v>766</v>
      </c>
      <c r="D147" t="s">
        <v>663</v>
      </c>
      <c r="E147" t="s">
        <v>805</v>
      </c>
    </row>
    <row r="148" spans="1:5">
      <c r="A148" t="s">
        <v>806</v>
      </c>
      <c r="B148" t="s">
        <v>466</v>
      </c>
      <c r="C148" t="s">
        <v>795</v>
      </c>
      <c r="D148" t="s">
        <v>663</v>
      </c>
      <c r="E148" t="s">
        <v>807</v>
      </c>
    </row>
    <row r="149" spans="1:5">
      <c r="A149" t="s">
        <v>808</v>
      </c>
      <c r="B149" t="s">
        <v>467</v>
      </c>
      <c r="C149" t="s">
        <v>809</v>
      </c>
      <c r="D149" t="s">
        <v>653</v>
      </c>
      <c r="E149" t="s">
        <v>810</v>
      </c>
    </row>
    <row r="150" spans="1:5">
      <c r="A150" t="s">
        <v>811</v>
      </c>
      <c r="B150" t="s">
        <v>534</v>
      </c>
      <c r="C150" t="s">
        <v>812</v>
      </c>
      <c r="D150" t="s">
        <v>653</v>
      </c>
    </row>
    <row r="151" spans="1:5">
      <c r="A151" t="s">
        <v>813</v>
      </c>
      <c r="B151" t="s">
        <v>550</v>
      </c>
      <c r="C151" t="s">
        <v>814</v>
      </c>
      <c r="D151" t="s">
        <v>653</v>
      </c>
    </row>
    <row r="152" spans="1:5">
      <c r="A152" t="s">
        <v>815</v>
      </c>
      <c r="B152" t="s">
        <v>535</v>
      </c>
      <c r="C152" t="s">
        <v>816</v>
      </c>
      <c r="D152" t="s">
        <v>653</v>
      </c>
    </row>
    <row r="153" spans="1:5">
      <c r="A153" t="s">
        <v>763</v>
      </c>
      <c r="B153" t="s">
        <v>128</v>
      </c>
      <c r="C153" t="s">
        <v>764</v>
      </c>
      <c r="D153" t="s">
        <v>663</v>
      </c>
    </row>
    <row r="154" spans="1:5" ht="18.75">
      <c r="A154" s="58" t="s">
        <v>90</v>
      </c>
      <c r="B154" s="58"/>
      <c r="C154" s="58"/>
      <c r="D154" s="58"/>
      <c r="E154" s="58"/>
    </row>
    <row r="155" spans="1:5">
      <c r="A155" t="s">
        <v>801</v>
      </c>
      <c r="B155" t="s">
        <v>464</v>
      </c>
      <c r="C155" t="s">
        <v>656</v>
      </c>
      <c r="D155" t="s">
        <v>653</v>
      </c>
    </row>
    <row r="156" spans="1:5">
      <c r="A156" t="s">
        <v>802</v>
      </c>
      <c r="B156" t="s">
        <v>465</v>
      </c>
      <c r="C156" t="s">
        <v>803</v>
      </c>
      <c r="D156" t="s">
        <v>653</v>
      </c>
      <c r="E156" t="s">
        <v>804</v>
      </c>
    </row>
    <row r="157" spans="1:5">
      <c r="A157" t="s">
        <v>765</v>
      </c>
      <c r="B157" t="s">
        <v>129</v>
      </c>
      <c r="C157" t="s">
        <v>766</v>
      </c>
      <c r="D157" t="s">
        <v>663</v>
      </c>
    </row>
    <row r="158" spans="1:5">
      <c r="A158" t="s">
        <v>767</v>
      </c>
      <c r="B158" t="s">
        <v>130</v>
      </c>
      <c r="C158" t="s">
        <v>766</v>
      </c>
      <c r="D158" t="s">
        <v>663</v>
      </c>
    </row>
    <row r="159" spans="1:5">
      <c r="A159" t="s">
        <v>768</v>
      </c>
      <c r="B159" t="s">
        <v>131</v>
      </c>
      <c r="C159" t="s">
        <v>766</v>
      </c>
      <c r="D159" t="s">
        <v>663</v>
      </c>
    </row>
    <row r="160" spans="1:5">
      <c r="A160" t="s">
        <v>769</v>
      </c>
      <c r="B160" t="s">
        <v>132</v>
      </c>
      <c r="C160" t="s">
        <v>766</v>
      </c>
      <c r="D160" t="s">
        <v>663</v>
      </c>
    </row>
    <row r="161" spans="1:5">
      <c r="A161" t="s">
        <v>770</v>
      </c>
      <c r="B161" t="s">
        <v>133</v>
      </c>
      <c r="C161" t="s">
        <v>771</v>
      </c>
      <c r="D161" t="s">
        <v>663</v>
      </c>
      <c r="E161" t="s">
        <v>772</v>
      </c>
    </row>
    <row r="162" spans="1:5">
      <c r="A162" t="s">
        <v>773</v>
      </c>
      <c r="B162" t="s">
        <v>134</v>
      </c>
      <c r="C162" t="s">
        <v>764</v>
      </c>
      <c r="D162" t="s">
        <v>663</v>
      </c>
      <c r="E162" t="s">
        <v>774</v>
      </c>
    </row>
    <row r="163" spans="1:5">
      <c r="A163" t="s">
        <v>775</v>
      </c>
      <c r="B163" t="s">
        <v>135</v>
      </c>
      <c r="C163" t="s">
        <v>764</v>
      </c>
      <c r="D163" t="s">
        <v>663</v>
      </c>
    </row>
    <row r="164" spans="1:5">
      <c r="A164" t="s">
        <v>776</v>
      </c>
      <c r="B164" t="s">
        <v>136</v>
      </c>
      <c r="C164" t="s">
        <v>764</v>
      </c>
      <c r="D164" t="s">
        <v>663</v>
      </c>
    </row>
    <row r="165" spans="1:5">
      <c r="A165" t="s">
        <v>777</v>
      </c>
      <c r="B165" t="s">
        <v>137</v>
      </c>
      <c r="C165" t="s">
        <v>771</v>
      </c>
      <c r="D165" t="s">
        <v>663</v>
      </c>
      <c r="E165" t="s">
        <v>137</v>
      </c>
    </row>
    <row r="166" spans="1:5">
      <c r="A166" t="s">
        <v>778</v>
      </c>
      <c r="B166" t="s">
        <v>138</v>
      </c>
      <c r="C166" t="s">
        <v>766</v>
      </c>
      <c r="D166" t="s">
        <v>663</v>
      </c>
    </row>
    <row r="167" spans="1:5">
      <c r="A167" t="s">
        <v>779</v>
      </c>
      <c r="B167" t="s">
        <v>139</v>
      </c>
      <c r="C167" t="s">
        <v>766</v>
      </c>
      <c r="D167" t="s">
        <v>663</v>
      </c>
    </row>
    <row r="168" spans="1:5">
      <c r="A168" t="s">
        <v>780</v>
      </c>
      <c r="B168" t="s">
        <v>188</v>
      </c>
      <c r="C168" t="s">
        <v>766</v>
      </c>
      <c r="D168" t="s">
        <v>663</v>
      </c>
    </row>
    <row r="169" spans="1:5">
      <c r="A169" t="s">
        <v>781</v>
      </c>
      <c r="B169" t="s">
        <v>140</v>
      </c>
      <c r="C169" t="s">
        <v>771</v>
      </c>
      <c r="D169" t="s">
        <v>663</v>
      </c>
      <c r="E169" t="s">
        <v>140</v>
      </c>
    </row>
    <row r="170" spans="1:5">
      <c r="A170" t="s">
        <v>782</v>
      </c>
      <c r="B170" t="s">
        <v>141</v>
      </c>
      <c r="C170" t="s">
        <v>766</v>
      </c>
      <c r="D170" t="s">
        <v>663</v>
      </c>
      <c r="E170" t="s">
        <v>783</v>
      </c>
    </row>
    <row r="171" spans="1:5">
      <c r="A171" t="s">
        <v>784</v>
      </c>
      <c r="B171" t="s">
        <v>142</v>
      </c>
      <c r="C171" t="s">
        <v>771</v>
      </c>
      <c r="D171" t="s">
        <v>663</v>
      </c>
      <c r="E171" t="s">
        <v>142</v>
      </c>
    </row>
    <row r="172" spans="1:5">
      <c r="A172" t="s">
        <v>787</v>
      </c>
      <c r="B172" t="s">
        <v>145</v>
      </c>
      <c r="C172" t="s">
        <v>766</v>
      </c>
      <c r="D172" t="s">
        <v>663</v>
      </c>
      <c r="E172" t="s">
        <v>805</v>
      </c>
    </row>
    <row r="173" spans="1:5">
      <c r="A173" t="s">
        <v>817</v>
      </c>
      <c r="B173" t="s">
        <v>594</v>
      </c>
      <c r="C173" t="s">
        <v>818</v>
      </c>
      <c r="D173" t="s">
        <v>653</v>
      </c>
    </row>
    <row r="174" spans="1:5">
      <c r="A174" t="s">
        <v>819</v>
      </c>
      <c r="B174" t="s">
        <v>632</v>
      </c>
      <c r="C174" t="s">
        <v>820</v>
      </c>
      <c r="D174" t="s">
        <v>653</v>
      </c>
    </row>
    <row r="175" spans="1:5">
      <c r="A175" t="s">
        <v>815</v>
      </c>
      <c r="B175" t="s">
        <v>535</v>
      </c>
      <c r="C175" t="s">
        <v>816</v>
      </c>
      <c r="D175" t="s">
        <v>653</v>
      </c>
    </row>
    <row r="176" spans="1:5">
      <c r="A176" t="s">
        <v>763</v>
      </c>
      <c r="B176" t="s">
        <v>128</v>
      </c>
      <c r="C176" t="s">
        <v>764</v>
      </c>
      <c r="D176" t="s">
        <v>663</v>
      </c>
    </row>
    <row r="177" spans="1:5">
      <c r="A177" t="s">
        <v>806</v>
      </c>
      <c r="B177" t="s">
        <v>466</v>
      </c>
      <c r="C177" t="s">
        <v>795</v>
      </c>
      <c r="D177" t="s">
        <v>663</v>
      </c>
      <c r="E177" t="s">
        <v>821</v>
      </c>
    </row>
    <row r="178" spans="1:5" ht="18.75">
      <c r="A178" s="58" t="s">
        <v>822</v>
      </c>
      <c r="B178" s="58"/>
      <c r="C178" s="58"/>
      <c r="D178" s="58"/>
      <c r="E178" s="58"/>
    </row>
    <row r="179" spans="1:5">
      <c r="A179" t="s">
        <v>823</v>
      </c>
      <c r="B179" t="s">
        <v>824</v>
      </c>
      <c r="C179" t="s">
        <v>825</v>
      </c>
      <c r="D179" t="s">
        <v>653</v>
      </c>
    </row>
    <row r="180" spans="1:5">
      <c r="A180" t="s">
        <v>826</v>
      </c>
      <c r="B180" t="s">
        <v>827</v>
      </c>
      <c r="C180" t="s">
        <v>656</v>
      </c>
      <c r="D180" t="s">
        <v>653</v>
      </c>
    </row>
    <row r="181" spans="1:5">
      <c r="A181" t="s">
        <v>801</v>
      </c>
      <c r="B181" t="s">
        <v>464</v>
      </c>
      <c r="C181" t="s">
        <v>656</v>
      </c>
      <c r="D181" t="s">
        <v>653</v>
      </c>
    </row>
    <row r="182" spans="1:5">
      <c r="A182" t="s">
        <v>802</v>
      </c>
      <c r="B182" t="s">
        <v>465</v>
      </c>
      <c r="C182" t="s">
        <v>803</v>
      </c>
      <c r="D182" t="s">
        <v>653</v>
      </c>
      <c r="E182" t="s">
        <v>804</v>
      </c>
    </row>
    <row r="183" spans="1:5">
      <c r="A183" t="s">
        <v>763</v>
      </c>
      <c r="B183" t="s">
        <v>128</v>
      </c>
      <c r="C183" t="s">
        <v>764</v>
      </c>
      <c r="D183" t="s">
        <v>663</v>
      </c>
    </row>
    <row r="184" spans="1:5">
      <c r="A184" t="s">
        <v>765</v>
      </c>
      <c r="B184" t="s">
        <v>129</v>
      </c>
      <c r="C184" t="s">
        <v>766</v>
      </c>
      <c r="D184" t="s">
        <v>663</v>
      </c>
    </row>
    <row r="185" spans="1:5">
      <c r="A185" t="s">
        <v>767</v>
      </c>
      <c r="B185" t="s">
        <v>130</v>
      </c>
      <c r="C185" t="s">
        <v>766</v>
      </c>
      <c r="D185" t="s">
        <v>663</v>
      </c>
    </row>
    <row r="186" spans="1:5">
      <c r="A186" t="s">
        <v>768</v>
      </c>
      <c r="B186" t="s">
        <v>131</v>
      </c>
      <c r="C186" t="s">
        <v>766</v>
      </c>
      <c r="D186" t="s">
        <v>663</v>
      </c>
    </row>
    <row r="187" spans="1:5">
      <c r="A187" t="s">
        <v>769</v>
      </c>
      <c r="B187" t="s">
        <v>132</v>
      </c>
      <c r="C187" t="s">
        <v>766</v>
      </c>
      <c r="D187" t="s">
        <v>663</v>
      </c>
    </row>
    <row r="188" spans="1:5">
      <c r="A188" t="s">
        <v>770</v>
      </c>
      <c r="B188" t="s">
        <v>133</v>
      </c>
      <c r="C188" t="s">
        <v>771</v>
      </c>
      <c r="D188" t="s">
        <v>663</v>
      </c>
      <c r="E188" t="s">
        <v>772</v>
      </c>
    </row>
    <row r="189" spans="1:5">
      <c r="A189" t="s">
        <v>773</v>
      </c>
      <c r="B189" t="s">
        <v>134</v>
      </c>
      <c r="C189" t="s">
        <v>764</v>
      </c>
      <c r="D189" t="s">
        <v>663</v>
      </c>
      <c r="E189" t="s">
        <v>774</v>
      </c>
    </row>
    <row r="190" spans="1:5">
      <c r="A190" t="s">
        <v>775</v>
      </c>
      <c r="B190" t="s">
        <v>135</v>
      </c>
      <c r="C190" t="s">
        <v>764</v>
      </c>
      <c r="D190" t="s">
        <v>663</v>
      </c>
    </row>
    <row r="191" spans="1:5">
      <c r="A191" t="s">
        <v>776</v>
      </c>
      <c r="B191" t="s">
        <v>136</v>
      </c>
      <c r="C191" t="s">
        <v>764</v>
      </c>
      <c r="D191" t="s">
        <v>663</v>
      </c>
    </row>
    <row r="192" spans="1:5">
      <c r="A192" t="s">
        <v>777</v>
      </c>
      <c r="B192" t="s">
        <v>137</v>
      </c>
      <c r="C192" t="s">
        <v>771</v>
      </c>
      <c r="D192" t="s">
        <v>663</v>
      </c>
      <c r="E192" t="s">
        <v>137</v>
      </c>
    </row>
    <row r="193" spans="1:5">
      <c r="A193" t="s">
        <v>778</v>
      </c>
      <c r="B193" t="s">
        <v>138</v>
      </c>
      <c r="C193" t="s">
        <v>766</v>
      </c>
      <c r="D193" t="s">
        <v>663</v>
      </c>
    </row>
    <row r="194" spans="1:5">
      <c r="A194" t="s">
        <v>779</v>
      </c>
      <c r="B194" t="s">
        <v>139</v>
      </c>
      <c r="C194" t="s">
        <v>766</v>
      </c>
      <c r="D194" t="s">
        <v>663</v>
      </c>
    </row>
    <row r="195" spans="1:5">
      <c r="A195" t="s">
        <v>780</v>
      </c>
      <c r="B195" t="s">
        <v>188</v>
      </c>
      <c r="C195" t="s">
        <v>766</v>
      </c>
      <c r="D195" t="s">
        <v>663</v>
      </c>
    </row>
    <row r="196" spans="1:5">
      <c r="A196" t="s">
        <v>781</v>
      </c>
      <c r="B196" t="s">
        <v>140</v>
      </c>
      <c r="C196" t="s">
        <v>771</v>
      </c>
      <c r="D196" t="s">
        <v>663</v>
      </c>
      <c r="E196" t="s">
        <v>140</v>
      </c>
    </row>
    <row r="197" spans="1:5">
      <c r="A197" t="s">
        <v>782</v>
      </c>
      <c r="B197" t="s">
        <v>141</v>
      </c>
      <c r="C197" t="s">
        <v>766</v>
      </c>
      <c r="D197" t="s">
        <v>663</v>
      </c>
      <c r="E197" t="s">
        <v>783</v>
      </c>
    </row>
    <row r="198" spans="1:5">
      <c r="A198" t="s">
        <v>784</v>
      </c>
      <c r="B198" t="s">
        <v>142</v>
      </c>
      <c r="C198" t="s">
        <v>771</v>
      </c>
      <c r="D198" t="s">
        <v>663</v>
      </c>
      <c r="E198" t="s">
        <v>142</v>
      </c>
    </row>
    <row r="199" spans="1:5">
      <c r="A199" t="s">
        <v>787</v>
      </c>
      <c r="B199" t="s">
        <v>145</v>
      </c>
      <c r="C199" t="s">
        <v>766</v>
      </c>
      <c r="D199" t="s">
        <v>663</v>
      </c>
      <c r="E199" t="s">
        <v>805</v>
      </c>
    </row>
    <row r="200" spans="1:5">
      <c r="A200" t="s">
        <v>806</v>
      </c>
      <c r="B200" t="s">
        <v>466</v>
      </c>
      <c r="C200" t="s">
        <v>795</v>
      </c>
      <c r="D200" t="s">
        <v>663</v>
      </c>
      <c r="E200" t="s">
        <v>821</v>
      </c>
    </row>
    <row r="201" spans="1:5" ht="18.75">
      <c r="A201" s="58" t="s">
        <v>828</v>
      </c>
      <c r="B201" s="58"/>
      <c r="C201" s="58"/>
      <c r="D201" s="58"/>
      <c r="E201" s="58"/>
    </row>
    <row r="202" spans="1:5">
      <c r="A202" t="s">
        <v>763</v>
      </c>
      <c r="B202" t="s">
        <v>128</v>
      </c>
      <c r="C202" t="s">
        <v>764</v>
      </c>
      <c r="D202" t="s">
        <v>663</v>
      </c>
    </row>
    <row r="203" spans="1:5">
      <c r="A203" t="s">
        <v>829</v>
      </c>
      <c r="B203" t="s">
        <v>830</v>
      </c>
      <c r="C203" t="s">
        <v>766</v>
      </c>
      <c r="D203" t="s">
        <v>663</v>
      </c>
      <c r="E203" t="s">
        <v>831</v>
      </c>
    </row>
    <row r="204" spans="1:5">
      <c r="A204" t="s">
        <v>832</v>
      </c>
      <c r="B204" t="s">
        <v>833</v>
      </c>
      <c r="C204" t="s">
        <v>764</v>
      </c>
      <c r="D204" t="s">
        <v>663</v>
      </c>
    </row>
    <row r="205" spans="1:5">
      <c r="A205" t="s">
        <v>834</v>
      </c>
      <c r="B205" t="s">
        <v>835</v>
      </c>
      <c r="C205" t="s">
        <v>795</v>
      </c>
      <c r="D205" t="s">
        <v>663</v>
      </c>
    </row>
    <row r="206" spans="1:5" ht="18.75">
      <c r="A206" s="58" t="s">
        <v>836</v>
      </c>
      <c r="B206" s="58"/>
      <c r="C206" s="58"/>
      <c r="D206" s="58"/>
      <c r="E206" s="58"/>
    </row>
    <row r="207" spans="1:5">
      <c r="A207" t="s">
        <v>801</v>
      </c>
      <c r="B207" t="s">
        <v>837</v>
      </c>
      <c r="C207" t="s">
        <v>656</v>
      </c>
      <c r="D207" t="s">
        <v>653</v>
      </c>
    </row>
    <row r="208" spans="1:5">
      <c r="A208" t="s">
        <v>838</v>
      </c>
      <c r="B208" t="s">
        <v>839</v>
      </c>
      <c r="C208" t="s">
        <v>656</v>
      </c>
      <c r="D208" t="s">
        <v>653</v>
      </c>
    </row>
    <row r="209" spans="1:5">
      <c r="A209" t="s">
        <v>769</v>
      </c>
      <c r="B209" t="s">
        <v>840</v>
      </c>
      <c r="C209" t="s">
        <v>766</v>
      </c>
      <c r="D209" t="s">
        <v>663</v>
      </c>
      <c r="E209" t="s">
        <v>841</v>
      </c>
    </row>
    <row r="210" spans="1:5">
      <c r="A210" t="s">
        <v>842</v>
      </c>
      <c r="B210" t="s">
        <v>843</v>
      </c>
      <c r="C210" t="s">
        <v>771</v>
      </c>
      <c r="D210" t="s">
        <v>663</v>
      </c>
    </row>
    <row r="211" spans="1:5" ht="18.75">
      <c r="A211" s="58" t="s">
        <v>844</v>
      </c>
      <c r="B211" s="58"/>
      <c r="C211" s="58"/>
      <c r="D211" s="58"/>
      <c r="E211" s="58"/>
    </row>
    <row r="212" spans="1:5">
      <c r="A212" t="s">
        <v>763</v>
      </c>
      <c r="B212" t="s">
        <v>128</v>
      </c>
      <c r="C212" t="s">
        <v>764</v>
      </c>
      <c r="D212" t="s">
        <v>663</v>
      </c>
    </row>
    <row r="213" spans="1:5">
      <c r="A213" t="s">
        <v>829</v>
      </c>
      <c r="B213" t="s">
        <v>830</v>
      </c>
      <c r="C213" t="s">
        <v>766</v>
      </c>
      <c r="D213" t="s">
        <v>663</v>
      </c>
      <c r="E213" t="s">
        <v>831</v>
      </c>
    </row>
    <row r="214" spans="1:5">
      <c r="A214" t="s">
        <v>832</v>
      </c>
      <c r="B214" t="s">
        <v>845</v>
      </c>
      <c r="C214" t="s">
        <v>764</v>
      </c>
      <c r="D214" t="s">
        <v>663</v>
      </c>
    </row>
    <row r="215" spans="1:5">
      <c r="A215" t="s">
        <v>846</v>
      </c>
      <c r="B215" t="s">
        <v>847</v>
      </c>
      <c r="C215" t="s">
        <v>795</v>
      </c>
      <c r="D215" t="s">
        <v>663</v>
      </c>
    </row>
    <row r="216" spans="1:5" ht="18.75">
      <c r="A216" s="58" t="s">
        <v>848</v>
      </c>
      <c r="B216" s="58"/>
      <c r="C216" s="58"/>
      <c r="D216" s="58"/>
      <c r="E216" s="58"/>
    </row>
    <row r="217" spans="1:5">
      <c r="A217" t="s">
        <v>849</v>
      </c>
      <c r="B217" t="s">
        <v>481</v>
      </c>
      <c r="C217" t="s">
        <v>656</v>
      </c>
      <c r="D217" t="s">
        <v>653</v>
      </c>
    </row>
    <row r="218" spans="1:5">
      <c r="A218" t="s">
        <v>850</v>
      </c>
      <c r="B218" t="s">
        <v>482</v>
      </c>
      <c r="C218" t="s">
        <v>803</v>
      </c>
      <c r="D218" t="s">
        <v>653</v>
      </c>
      <c r="E218" t="s">
        <v>804</v>
      </c>
    </row>
    <row r="219" spans="1:5">
      <c r="A219" t="s">
        <v>851</v>
      </c>
      <c r="B219" t="s">
        <v>483</v>
      </c>
      <c r="C219" t="s">
        <v>656</v>
      </c>
      <c r="D219" t="s">
        <v>653</v>
      </c>
    </row>
    <row r="220" spans="1:5">
      <c r="A220" t="s">
        <v>852</v>
      </c>
      <c r="B220" t="s">
        <v>484</v>
      </c>
      <c r="C220" t="s">
        <v>656</v>
      </c>
      <c r="D220" t="s">
        <v>653</v>
      </c>
    </row>
    <row r="221" spans="1:5">
      <c r="A221" t="s">
        <v>853</v>
      </c>
      <c r="B221" t="s">
        <v>485</v>
      </c>
      <c r="C221" t="s">
        <v>656</v>
      </c>
      <c r="D221" t="s">
        <v>653</v>
      </c>
    </row>
    <row r="222" spans="1:5">
      <c r="A222" t="s">
        <v>854</v>
      </c>
      <c r="B222" t="s">
        <v>486</v>
      </c>
      <c r="C222" t="s">
        <v>656</v>
      </c>
      <c r="D222" t="s">
        <v>653</v>
      </c>
    </row>
    <row r="223" spans="1:5">
      <c r="A223" t="s">
        <v>855</v>
      </c>
      <c r="B223" t="s">
        <v>487</v>
      </c>
      <c r="C223" t="s">
        <v>803</v>
      </c>
      <c r="D223" t="s">
        <v>653</v>
      </c>
      <c r="E223" t="s">
        <v>804</v>
      </c>
    </row>
    <row r="224" spans="1:5">
      <c r="A224" t="s">
        <v>856</v>
      </c>
      <c r="B224" t="s">
        <v>488</v>
      </c>
      <c r="C224" t="s">
        <v>656</v>
      </c>
      <c r="D224" t="s">
        <v>653</v>
      </c>
    </row>
    <row r="225" spans="1:5">
      <c r="A225" t="s">
        <v>857</v>
      </c>
      <c r="B225" t="s">
        <v>489</v>
      </c>
      <c r="C225" t="s">
        <v>656</v>
      </c>
      <c r="D225" t="s">
        <v>653</v>
      </c>
    </row>
    <row r="226" spans="1:5">
      <c r="A226" t="s">
        <v>858</v>
      </c>
      <c r="B226" t="s">
        <v>490</v>
      </c>
      <c r="C226" t="s">
        <v>656</v>
      </c>
      <c r="D226" t="s">
        <v>653</v>
      </c>
    </row>
    <row r="227" spans="1:5">
      <c r="A227" t="s">
        <v>859</v>
      </c>
      <c r="B227" t="s">
        <v>491</v>
      </c>
      <c r="C227" t="s">
        <v>771</v>
      </c>
      <c r="D227" t="s">
        <v>663</v>
      </c>
    </row>
    <row r="228" spans="1:5">
      <c r="A228" t="s">
        <v>860</v>
      </c>
      <c r="B228" t="s">
        <v>492</v>
      </c>
      <c r="C228" t="s">
        <v>771</v>
      </c>
      <c r="D228" t="s">
        <v>663</v>
      </c>
    </row>
    <row r="229" spans="1:5">
      <c r="A229" t="s">
        <v>861</v>
      </c>
      <c r="B229" t="s">
        <v>493</v>
      </c>
      <c r="C229" t="s">
        <v>771</v>
      </c>
      <c r="D229" t="s">
        <v>663</v>
      </c>
    </row>
    <row r="230" spans="1:5">
      <c r="A230" t="s">
        <v>862</v>
      </c>
      <c r="B230" t="s">
        <v>494</v>
      </c>
      <c r="C230" t="s">
        <v>662</v>
      </c>
      <c r="D230" t="s">
        <v>663</v>
      </c>
    </row>
    <row r="231" spans="1:5">
      <c r="A231" t="s">
        <v>863</v>
      </c>
      <c r="B231" t="s">
        <v>495</v>
      </c>
      <c r="C231" t="s">
        <v>662</v>
      </c>
      <c r="D231" t="s">
        <v>663</v>
      </c>
    </row>
    <row r="232" spans="1:5">
      <c r="A232" t="s">
        <v>864</v>
      </c>
      <c r="B232" t="s">
        <v>496</v>
      </c>
      <c r="C232" t="s">
        <v>671</v>
      </c>
      <c r="D232" t="s">
        <v>663</v>
      </c>
    </row>
    <row r="233" spans="1:5">
      <c r="A233" t="s">
        <v>865</v>
      </c>
      <c r="B233" t="s">
        <v>127</v>
      </c>
      <c r="C233" t="s">
        <v>662</v>
      </c>
      <c r="D233" t="s">
        <v>663</v>
      </c>
    </row>
    <row r="234" spans="1:5">
      <c r="A234" t="s">
        <v>866</v>
      </c>
      <c r="B234" t="s">
        <v>84</v>
      </c>
      <c r="C234" t="s">
        <v>662</v>
      </c>
      <c r="D234" t="s">
        <v>663</v>
      </c>
    </row>
    <row r="235" spans="1:5" ht="18.75">
      <c r="A235" s="58" t="s">
        <v>28</v>
      </c>
      <c r="B235" s="58"/>
      <c r="C235" s="58"/>
      <c r="D235" s="58"/>
      <c r="E235" s="58"/>
    </row>
    <row r="236" spans="1:5" ht="105">
      <c r="A236" t="s">
        <v>867</v>
      </c>
      <c r="B236" t="s">
        <v>634</v>
      </c>
      <c r="C236" t="s">
        <v>771</v>
      </c>
      <c r="D236" t="s">
        <v>663</v>
      </c>
      <c r="E236" s="65" t="s">
        <v>868</v>
      </c>
    </row>
    <row r="237" spans="1:5" ht="105">
      <c r="A237" t="s">
        <v>869</v>
      </c>
      <c r="B237" t="s">
        <v>635</v>
      </c>
      <c r="C237" t="s">
        <v>771</v>
      </c>
      <c r="D237" t="s">
        <v>663</v>
      </c>
      <c r="E237" s="65" t="s">
        <v>868</v>
      </c>
    </row>
    <row r="238" spans="1:5" ht="105">
      <c r="A238" t="s">
        <v>870</v>
      </c>
      <c r="B238" t="s">
        <v>636</v>
      </c>
      <c r="C238" t="s">
        <v>771</v>
      </c>
      <c r="D238" t="s">
        <v>663</v>
      </c>
      <c r="E238" s="65" t="s">
        <v>868</v>
      </c>
    </row>
  </sheetData>
  <autoFilter ref="A1:E238"/>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824</v>
      </c>
      <c r="E2" t="s">
        <v>827</v>
      </c>
      <c r="F2" t="s">
        <v>464</v>
      </c>
      <c r="G2" t="s">
        <v>465</v>
      </c>
      <c r="H2" t="s">
        <v>128</v>
      </c>
      <c r="I2" t="s">
        <v>129</v>
      </c>
      <c r="J2" t="s">
        <v>130</v>
      </c>
      <c r="K2" t="s">
        <v>131</v>
      </c>
      <c r="L2" t="s">
        <v>132</v>
      </c>
      <c r="M2" t="s">
        <v>133</v>
      </c>
      <c r="N2" t="s">
        <v>134</v>
      </c>
      <c r="O2" t="s">
        <v>135</v>
      </c>
      <c r="P2" t="s">
        <v>136</v>
      </c>
      <c r="Q2" t="s">
        <v>137</v>
      </c>
      <c r="R2" t="s">
        <v>138</v>
      </c>
      <c r="S2" t="s">
        <v>139</v>
      </c>
      <c r="T2" t="s">
        <v>188</v>
      </c>
      <c r="U2" t="s">
        <v>140</v>
      </c>
      <c r="V2" t="s">
        <v>141</v>
      </c>
      <c r="W2" t="s">
        <v>142</v>
      </c>
      <c r="X2" t="s">
        <v>145</v>
      </c>
      <c r="Y2" t="s">
        <v>466</v>
      </c>
      <c r="AC2" t="s">
        <v>871</v>
      </c>
    </row>
    <row r="3" spans="3:30" hidden="1">
      <c r="AC3" t="s">
        <v>872</v>
      </c>
    </row>
    <row r="4" spans="3:30" hidden="1">
      <c r="AC4" t="s">
        <v>873</v>
      </c>
    </row>
    <row r="5" spans="3:30" hidden="1">
      <c r="AC5" t="s">
        <v>874</v>
      </c>
    </row>
    <row r="6" spans="3:30" hidden="1">
      <c r="AC6" t="s">
        <v>875</v>
      </c>
    </row>
    <row r="7" spans="3:30" ht="15" customHeight="1">
      <c r="AC7" t="s">
        <v>538</v>
      </c>
    </row>
    <row r="8" spans="3:30" ht="15" customHeight="1"/>
    <row r="9" spans="3:30" ht="29.25" customHeight="1">
      <c r="C9" s="549" t="s">
        <v>876</v>
      </c>
      <c r="D9" s="531" t="s">
        <v>539</v>
      </c>
      <c r="E9" s="460" t="s">
        <v>877</v>
      </c>
      <c r="F9" s="460" t="s">
        <v>471</v>
      </c>
      <c r="G9" s="460" t="s">
        <v>472</v>
      </c>
      <c r="H9" s="460" t="s">
        <v>540</v>
      </c>
      <c r="I9" s="460" t="s">
        <v>154</v>
      </c>
      <c r="J9" s="460" t="s">
        <v>155</v>
      </c>
      <c r="K9" s="460" t="s">
        <v>156</v>
      </c>
      <c r="L9" s="460" t="s">
        <v>157</v>
      </c>
      <c r="M9" s="460" t="s">
        <v>158</v>
      </c>
      <c r="N9" s="460" t="s">
        <v>191</v>
      </c>
      <c r="O9" s="460"/>
      <c r="P9" s="460"/>
      <c r="Q9" s="460"/>
      <c r="R9" s="460" t="s">
        <v>160</v>
      </c>
      <c r="S9" s="531" t="s">
        <v>161</v>
      </c>
      <c r="T9" s="531" t="s">
        <v>162</v>
      </c>
      <c r="U9" s="460" t="s">
        <v>522</v>
      </c>
      <c r="V9" s="460" t="s">
        <v>164</v>
      </c>
      <c r="W9" s="460"/>
      <c r="X9" s="460" t="s">
        <v>166</v>
      </c>
      <c r="Y9" s="460" t="s">
        <v>466</v>
      </c>
    </row>
    <row r="10" spans="3:30" ht="31.5" customHeight="1">
      <c r="C10" s="550"/>
      <c r="D10" s="461"/>
      <c r="E10" s="460"/>
      <c r="F10" s="460"/>
      <c r="G10" s="460"/>
      <c r="H10" s="460"/>
      <c r="I10" s="460"/>
      <c r="J10" s="460"/>
      <c r="K10" s="460"/>
      <c r="L10" s="460"/>
      <c r="M10" s="460"/>
      <c r="N10" s="460" t="s">
        <v>192</v>
      </c>
      <c r="O10" s="460"/>
      <c r="P10" s="460"/>
      <c r="Q10" s="460" t="s">
        <v>193</v>
      </c>
      <c r="R10" s="460"/>
      <c r="S10" s="461"/>
      <c r="T10" s="461"/>
      <c r="U10" s="460"/>
      <c r="V10" s="460"/>
      <c r="W10" s="460"/>
      <c r="X10" s="460"/>
      <c r="Y10" s="460"/>
    </row>
    <row r="11" spans="3:30" ht="78.75" customHeight="1">
      <c r="C11" s="551"/>
      <c r="D11" s="459"/>
      <c r="E11" s="460"/>
      <c r="F11" s="460"/>
      <c r="G11" s="460"/>
      <c r="H11" s="460"/>
      <c r="I11" s="460"/>
      <c r="J11" s="460"/>
      <c r="K11" s="460"/>
      <c r="L11" s="460"/>
      <c r="M11" s="460"/>
      <c r="N11" s="21" t="s">
        <v>171</v>
      </c>
      <c r="O11" s="21" t="s">
        <v>172</v>
      </c>
      <c r="P11" s="21" t="s">
        <v>173</v>
      </c>
      <c r="Q11" s="460"/>
      <c r="R11" s="460"/>
      <c r="S11" s="459"/>
      <c r="T11" s="459"/>
      <c r="U11" s="460"/>
      <c r="V11" s="21" t="s">
        <v>174</v>
      </c>
      <c r="W11" s="21" t="s">
        <v>175</v>
      </c>
      <c r="X11" s="460"/>
      <c r="Y11" s="460"/>
    </row>
    <row r="12" spans="3:30" ht="18.75" customHeight="1">
      <c r="C12" s="45" t="s">
        <v>878</v>
      </c>
      <c r="D12" s="46" t="s">
        <v>444</v>
      </c>
      <c r="E12" s="47"/>
      <c r="F12" s="24"/>
      <c r="G12" s="24"/>
      <c r="H12" s="24"/>
      <c r="I12" s="24"/>
      <c r="J12" s="24"/>
      <c r="K12" s="24"/>
      <c r="L12" s="24"/>
      <c r="M12" s="24"/>
      <c r="N12" s="24"/>
      <c r="O12" s="24"/>
      <c r="P12" s="24"/>
      <c r="Q12" s="24"/>
      <c r="R12" s="24"/>
      <c r="S12" s="24"/>
      <c r="T12" s="24"/>
      <c r="U12" s="24"/>
      <c r="V12" s="24"/>
      <c r="W12" s="24"/>
      <c r="X12" s="24"/>
      <c r="Y12" s="40"/>
    </row>
    <row r="13" spans="3:30" s="20" customFormat="1" ht="20.100000000000001" hidden="1" customHeight="1">
      <c r="C13" s="2"/>
      <c r="D13" s="25"/>
      <c r="E13" s="25"/>
      <c r="F13" s="25"/>
      <c r="G13" s="26"/>
      <c r="H13" s="48">
        <v>1</v>
      </c>
      <c r="I13" s="3"/>
      <c r="J13" s="32"/>
      <c r="K13" s="32"/>
      <c r="L13" s="53" t="str">
        <f>+IFERROR(IF(COUNT(I13:K13),ROUND(SUM(I13:K13),0),""),"")</f>
        <v/>
      </c>
      <c r="M13" s="54"/>
      <c r="N13" s="35" t="str">
        <f>IF(I13="","",I13)</f>
        <v/>
      </c>
      <c r="O13" s="36"/>
      <c r="P13" s="37" t="str">
        <f>+IFERROR(IF(COUNT(N13:O13),ROUND(SUM(N13,O13),2),""),"")</f>
        <v/>
      </c>
      <c r="Q13" s="34" t="str">
        <f>+IFERROR(IF(COUNT(P13),ROUND(P13/('Shareholding Pattern'!$P$79)*100,2),""),"")</f>
        <v/>
      </c>
      <c r="R13" s="32"/>
      <c r="S13" s="32"/>
      <c r="T13" s="33" t="str">
        <f>+IFERROR(IF(COUNT(R13:S13),ROUND(SUM(R13:S13),2),""),"")</f>
        <v/>
      </c>
      <c r="U13" s="54"/>
      <c r="V13" s="32"/>
      <c r="W13" s="34" t="str">
        <f>+IFERROR(IF(V13="","",(+IF(V13=0,0,IF(COUNT(V13,L13),ROUND(SUM(V13)/SUM(L13)*100,2),"")))),"")</f>
        <v/>
      </c>
      <c r="X13" s="3"/>
      <c r="Y13" s="42"/>
      <c r="AC13" s="20">
        <f>IF(SUM(H13:X13)&gt;0,1,0)</f>
        <v>1</v>
      </c>
      <c r="AD13" s="20">
        <f>SUM(AC15:AC65535)</f>
        <v>0</v>
      </c>
    </row>
    <row r="14" spans="3:30" ht="24.95" customHeight="1">
      <c r="C14" s="17"/>
      <c r="D14" s="6"/>
      <c r="E14" s="28" t="s">
        <v>562</v>
      </c>
      <c r="G14" s="6"/>
      <c r="H14" s="6"/>
      <c r="I14" s="6"/>
      <c r="J14" s="6"/>
      <c r="K14" s="6"/>
      <c r="L14" s="6"/>
      <c r="M14" s="6"/>
      <c r="N14" s="6"/>
      <c r="O14" s="6"/>
      <c r="P14" s="6"/>
      <c r="Q14" s="6"/>
      <c r="R14" s="6"/>
      <c r="S14" s="6"/>
      <c r="T14" s="6"/>
      <c r="U14" s="6"/>
      <c r="V14" s="6"/>
      <c r="W14" s="6"/>
      <c r="X14" s="6"/>
      <c r="Y14" s="43"/>
    </row>
    <row r="15" spans="3:30" ht="24.95" hidden="1" customHeight="1">
      <c r="C15" s="17"/>
      <c r="D15" s="6"/>
      <c r="J15" s="38"/>
      <c r="K15" s="38"/>
      <c r="M15" s="55" t="str">
        <f>+IFERROR(IF(COUNT(L15),ROUND(L15/('Shareholding Pattern'!$L$78)*100,2),""),"")</f>
        <v/>
      </c>
      <c r="N15" s="38"/>
      <c r="O15" s="38"/>
      <c r="Q15" s="55" t="str">
        <f>+IFERROR(IF(COUNT(P15),ROUND(P15/('Shareholding Pattern'!$P$79)*100,2),""),"")</f>
        <v/>
      </c>
      <c r="U15" s="55" t="str">
        <f>+IFERROR(IF(COUNT(L15,T15),ROUND(SUM(T15,L15)/SUM('Shareholding Pattern'!$L$78,'Shareholding Pattern'!$T$78)*100,2),""),"")</f>
        <v/>
      </c>
      <c r="V15" s="38"/>
      <c r="X15" s="43"/>
    </row>
    <row r="16" spans="3:30" ht="20.100000000000001" customHeight="1">
      <c r="C16" s="49"/>
      <c r="D16" s="50"/>
      <c r="E16" s="51"/>
      <c r="F16" s="52" t="s">
        <v>479</v>
      </c>
      <c r="G16" s="52" t="s">
        <v>173</v>
      </c>
      <c r="H16" s="31" t="str">
        <f>+IFERROR(IF(COUNT(H14:H15),ROUND(SUM(H14:H15),0),""),"")</f>
        <v/>
      </c>
      <c r="I16" s="31" t="str">
        <f>+IFERROR(IF(COUNT(I13:I15),ROUND(SUM(I13:I15),0),""),"")</f>
        <v/>
      </c>
      <c r="J16" s="31" t="str">
        <f>+IFERROR(IF(COUNT(J13:J15),ROUND(SUM(J13:J15),0),""),"")</f>
        <v/>
      </c>
      <c r="K16" s="31" t="str">
        <f>+IFERROR(IF(COUNT(K13:K15),ROUND(SUM(K13:K15),0),""),"")</f>
        <v/>
      </c>
      <c r="L16" s="31" t="str">
        <f>+IFERROR(IF(COUNT(L13:L15),ROUND(SUM(L13:L15),0),""),"")</f>
        <v/>
      </c>
      <c r="M16" s="54"/>
      <c r="N16" s="39" t="str">
        <f>+IFERROR(IF(COUNT(N13:N15),ROUND(SUM(N13:N15),0),""),"")</f>
        <v/>
      </c>
      <c r="O16" s="39" t="str">
        <f>+IFERROR(IF(COUNT(O13:O15),ROUND(SUM(O13:O15),0),""),"")</f>
        <v/>
      </c>
      <c r="P16" s="39" t="str">
        <f>+IFERROR(IF(COUNT(P13:P15),ROUND(SUM(P13:P15),0),""),"")</f>
        <v/>
      </c>
      <c r="Q16" s="34" t="str">
        <f>+IFERROR(IF(COUNT(P16),ROUND(P16/('Shareholding Pattern'!$P$79)*100,2),""),"")</f>
        <v/>
      </c>
      <c r="R16" s="31" t="str">
        <f>+IFERROR(IF(COUNT(R13:R15),ROUND(SUM(R13:R15),0),""),"")</f>
        <v/>
      </c>
      <c r="S16" s="31" t="str">
        <f>+IFERROR(IF(COUNT(S13:S15),ROUND(SUM(S13:S15),0),""),"")</f>
        <v/>
      </c>
      <c r="T16" s="31" t="str">
        <f>+IFERROR(IF(COUNT(T13:T15),ROUND(SUM(T13:T15),0),""),"")</f>
        <v/>
      </c>
      <c r="U16" s="54"/>
      <c r="V16" s="31" t="str">
        <f>+IFERROR(IF(COUNT(V13:V15),ROUND(SUM(V13:V15),0),""),"")</f>
        <v/>
      </c>
      <c r="W16" s="56" t="str">
        <f>+IFERROR(IF(V16="","",(+IF(V16=0,0,IF(COUNT(V16,L16),ROUND(SUM(V16)/SUM(L16)*100,2),"")))),"")</f>
        <v/>
      </c>
      <c r="X16" s="31" t="str">
        <f>+IFERROR(IF(COUNT(X13:X15),ROUND(SUM(X13:X15),0),""),"")</f>
        <v/>
      </c>
    </row>
  </sheetData>
  <sheetProtection algorithmName="SHA-512" hashValue="zK6HIIefJ817nqNn6f5Fh+/RF0oapu1fdszdIQeGvjFoNNYExjny+gcYC2OTSjT7AtSmgXm3F/5vPVNXrLdEAA==" saltValue="pA5j+OA/gd98t91D9k4yWg==" spinCount="100000" sheet="1" objects="1" scenarios="1"/>
  <mergeCells count="21">
    <mergeCell ref="Y9:Y11"/>
    <mergeCell ref="V9:W10"/>
    <mergeCell ref="R9:R11"/>
    <mergeCell ref="S9:S11"/>
    <mergeCell ref="T9:T11"/>
    <mergeCell ref="U9:U11"/>
    <mergeCell ref="X9:X11"/>
    <mergeCell ref="N9:Q9"/>
    <mergeCell ref="N10:P10"/>
    <mergeCell ref="C9:C11"/>
    <mergeCell ref="D9:D11"/>
    <mergeCell ref="E9:E11"/>
    <mergeCell ref="F9:F11"/>
    <mergeCell ref="G9:G11"/>
    <mergeCell ref="H9:H11"/>
    <mergeCell ref="I9:I11"/>
    <mergeCell ref="J9:J11"/>
    <mergeCell ref="K9:K11"/>
    <mergeCell ref="L9:L11"/>
    <mergeCell ref="M9:M11"/>
    <mergeCell ref="Q10:Q11"/>
  </mergeCells>
  <dataValidations count="6">
    <dataValidation type="list" allowBlank="1" showInputMessage="1" showErrorMessage="1" sqref="D13">
      <formula1>$AC$2:$AC$7</formula1>
    </dataValidation>
    <dataValidation type="textLength" operator="equal" allowBlank="1" showInputMessage="1" showErrorMessage="1" prompt="[A-Z][A-Z][A-Z][A-Z][A-Z][0-9][0-9][0-9][0-9][A-Z]_x000a__x000a_In absence of PAN write : ZZZZZ9999Z" sqref="G13">
      <formula1>10</formula1>
    </dataValidation>
    <dataValidation type="whole" operator="greaterThan" allowBlank="1" showInputMessage="1" showErrorMessage="1" sqref="H13">
      <formula1>0</formula1>
    </dataValidation>
    <dataValidation type="whole" operator="greaterThanOrEqual" allowBlank="1" showInputMessage="1" showErrorMessage="1" sqref="I13:K13 N13:O13 R13:S13">
      <formula1>0</formula1>
    </dataValidation>
    <dataValidation type="whole" operator="lessThanOrEqual" allowBlank="1" showInputMessage="1" showErrorMessage="1" sqref="V13">
      <formula1>I13</formula1>
    </dataValidation>
    <dataValidation type="whole" operator="lessThanOrEqual" allowBlank="1" showInputMessage="1" showErrorMessage="1" sqref="X13:Y13">
      <formula1>L13</formula1>
    </dataValidation>
  </dataValidations>
  <hyperlinks>
    <hyperlink ref="G16" location="'Shareholding Pattern'!F54" display="Total"/>
    <hyperlink ref="F16" location="'Shareholding Pattern'!F75" display="Click here to go back"/>
  </hyperlinks>
  <pageMargins left="0.7" right="0.7" top="0.75" bottom="0.75" header="0.3" footer="0.3"/>
  <pageSetup orientation="portrait"/>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464</v>
      </c>
      <c r="F2" t="s">
        <v>465</v>
      </c>
      <c r="G2" t="s">
        <v>128</v>
      </c>
      <c r="H2" t="s">
        <v>129</v>
      </c>
      <c r="I2" t="s">
        <v>130</v>
      </c>
      <c r="J2" t="s">
        <v>131</v>
      </c>
      <c r="K2" t="s">
        <v>132</v>
      </c>
      <c r="L2" t="s">
        <v>133</v>
      </c>
      <c r="M2" t="s">
        <v>134</v>
      </c>
      <c r="N2" t="s">
        <v>135</v>
      </c>
      <c r="O2" t="s">
        <v>136</v>
      </c>
      <c r="P2" t="s">
        <v>137</v>
      </c>
      <c r="Q2" t="s">
        <v>138</v>
      </c>
      <c r="R2" t="s">
        <v>139</v>
      </c>
      <c r="S2" t="s">
        <v>188</v>
      </c>
      <c r="T2" t="s">
        <v>140</v>
      </c>
      <c r="U2" t="s">
        <v>141</v>
      </c>
      <c r="V2" t="s">
        <v>142</v>
      </c>
      <c r="W2" t="s">
        <v>145</v>
      </c>
      <c r="X2" t="s">
        <v>466</v>
      </c>
    </row>
    <row r="3" spans="4:30" hidden="1"/>
    <row r="4" spans="4:30" hidden="1"/>
    <row r="5" spans="4:30" hidden="1"/>
    <row r="6" spans="4:30" hidden="1"/>
    <row r="9" spans="4:30" ht="29.45" customHeight="1">
      <c r="D9" s="531" t="s">
        <v>470</v>
      </c>
      <c r="E9" s="460" t="s">
        <v>471</v>
      </c>
      <c r="F9" s="460" t="s">
        <v>472</v>
      </c>
      <c r="G9" s="460" t="s">
        <v>540</v>
      </c>
      <c r="H9" s="460" t="s">
        <v>154</v>
      </c>
      <c r="I9" s="460" t="s">
        <v>155</v>
      </c>
      <c r="J9" s="460" t="s">
        <v>156</v>
      </c>
      <c r="K9" s="460" t="s">
        <v>157</v>
      </c>
      <c r="L9" s="460" t="s">
        <v>158</v>
      </c>
      <c r="M9" s="460" t="s">
        <v>191</v>
      </c>
      <c r="N9" s="460"/>
      <c r="O9" s="460"/>
      <c r="P9" s="460"/>
      <c r="Q9" s="460" t="s">
        <v>160</v>
      </c>
      <c r="R9" s="531" t="s">
        <v>161</v>
      </c>
      <c r="S9" s="531" t="s">
        <v>162</v>
      </c>
      <c r="T9" s="460" t="s">
        <v>522</v>
      </c>
      <c r="U9" s="460" t="s">
        <v>164</v>
      </c>
      <c r="V9" s="460"/>
      <c r="W9" s="460" t="s">
        <v>166</v>
      </c>
      <c r="X9" s="460" t="s">
        <v>466</v>
      </c>
    </row>
    <row r="10" spans="4:30" ht="31.5" customHeight="1">
      <c r="D10" s="461"/>
      <c r="E10" s="460"/>
      <c r="F10" s="460"/>
      <c r="G10" s="460"/>
      <c r="H10" s="460"/>
      <c r="I10" s="460"/>
      <c r="J10" s="460"/>
      <c r="K10" s="460"/>
      <c r="L10" s="460"/>
      <c r="M10" s="460" t="s">
        <v>192</v>
      </c>
      <c r="N10" s="460"/>
      <c r="O10" s="460"/>
      <c r="P10" s="460" t="s">
        <v>193</v>
      </c>
      <c r="Q10" s="460"/>
      <c r="R10" s="461"/>
      <c r="S10" s="461"/>
      <c r="T10" s="460"/>
      <c r="U10" s="460"/>
      <c r="V10" s="460"/>
      <c r="W10" s="460"/>
      <c r="X10" s="460"/>
    </row>
    <row r="11" spans="4:30" ht="45">
      <c r="D11" s="459"/>
      <c r="E11" s="460"/>
      <c r="F11" s="460"/>
      <c r="G11" s="460"/>
      <c r="H11" s="460"/>
      <c r="I11" s="460"/>
      <c r="J11" s="460"/>
      <c r="K11" s="460"/>
      <c r="L11" s="460"/>
      <c r="M11" s="21" t="s">
        <v>171</v>
      </c>
      <c r="N11" s="21" t="s">
        <v>172</v>
      </c>
      <c r="O11" s="21" t="s">
        <v>173</v>
      </c>
      <c r="P11" s="460"/>
      <c r="Q11" s="460"/>
      <c r="R11" s="459"/>
      <c r="S11" s="459"/>
      <c r="T11" s="460"/>
      <c r="U11" s="21" t="s">
        <v>174</v>
      </c>
      <c r="V11" s="21" t="s">
        <v>175</v>
      </c>
      <c r="W11" s="460"/>
      <c r="X11" s="460"/>
    </row>
    <row r="12" spans="4:30" ht="17.25" customHeight="1">
      <c r="D12" s="22" t="s">
        <v>879</v>
      </c>
      <c r="E12" s="23" t="s">
        <v>450</v>
      </c>
      <c r="F12" s="23"/>
      <c r="G12" s="24"/>
      <c r="H12" s="24"/>
      <c r="I12" s="24"/>
      <c r="J12" s="24"/>
      <c r="K12" s="24"/>
      <c r="L12" s="24"/>
      <c r="M12" s="24"/>
      <c r="N12" s="24"/>
      <c r="O12" s="24"/>
      <c r="P12" s="24"/>
      <c r="Q12" s="24"/>
      <c r="R12" s="24"/>
      <c r="S12" s="24"/>
      <c r="T12" s="24"/>
      <c r="U12" s="24"/>
      <c r="V12" s="24"/>
      <c r="W12" s="24"/>
      <c r="X12" s="40"/>
    </row>
    <row r="13" spans="4:30" s="20" customFormat="1" ht="20.100000000000001" hidden="1" customHeight="1">
      <c r="D13" s="2"/>
      <c r="E13" s="25"/>
      <c r="F13" s="26"/>
      <c r="G13" s="27">
        <v>1</v>
      </c>
      <c r="H13" s="3"/>
      <c r="I13" s="32"/>
      <c r="J13" s="32"/>
      <c r="K13" s="33" t="str">
        <f>+IFERROR(IF(COUNT(H13:J13),ROUND(SUM(H13:J13),0),""),"")</f>
        <v/>
      </c>
      <c r="L13" s="34" t="str">
        <f>+IFERROR(IF(COUNT(K13),ROUND(K13/'Shareholding Pattern'!$L$78*100,2),""),"")</f>
        <v/>
      </c>
      <c r="M13" s="35" t="str">
        <f>IF(H13="","",H13)</f>
        <v/>
      </c>
      <c r="N13" s="36"/>
      <c r="O13" s="37" t="str">
        <f>+IFERROR(IF(COUNT(M13:N13),ROUND(SUM(M13,N13),0),""),"")</f>
        <v/>
      </c>
      <c r="P13" s="34" t="str">
        <f>+IFERROR(IF(COUNT(O13),ROUND(O13/('Shareholding Pattern'!$P$79)*100,2),""),"")</f>
        <v/>
      </c>
      <c r="Q13" s="32"/>
      <c r="R13" s="32"/>
      <c r="S13" s="33" t="str">
        <f>+IFERROR(IF(COUNT(Q13:R13),ROUND(SUM(Q13:R13),0),""),"")</f>
        <v/>
      </c>
      <c r="T13" s="34" t="str">
        <f>+IFERROR(IF(COUNT(K13,S13),ROUND(SUM(S13,K13)/SUM('Shareholding Pattern'!$L$78,'Shareholding Pattern'!$T$78)*100,2),""),"")</f>
        <v/>
      </c>
      <c r="U13" s="32"/>
      <c r="V13" s="41" t="str">
        <f>+IFERROR(IF(U13="","",(IF(COUNT(U13,K13),ROUND(SUM(U13)/SUM(K13)*100,2),""))),"")</f>
        <v/>
      </c>
      <c r="W13" s="3"/>
      <c r="X13" s="42"/>
      <c r="AC13" s="20">
        <f>IF(SUM(H13:W13)&gt;0,1,0)</f>
        <v>0</v>
      </c>
      <c r="AD13" s="20">
        <f>SUM(AC15:AC65535)</f>
        <v>0</v>
      </c>
    </row>
    <row r="14" spans="4:30" ht="24.95" customHeight="1">
      <c r="D14" s="17"/>
      <c r="E14" s="6"/>
      <c r="F14" s="28" t="s">
        <v>880</v>
      </c>
      <c r="G14" s="6"/>
      <c r="H14" s="6"/>
      <c r="I14" s="6"/>
      <c r="J14" s="6"/>
      <c r="K14" s="6"/>
      <c r="L14" s="6"/>
      <c r="M14" s="6"/>
      <c r="N14" s="6"/>
      <c r="O14" s="6"/>
      <c r="P14" s="6"/>
      <c r="Q14" s="6"/>
      <c r="R14" s="6"/>
      <c r="S14" s="6"/>
      <c r="T14" s="6"/>
      <c r="U14" s="6"/>
      <c r="V14" s="6"/>
      <c r="W14" s="6"/>
      <c r="X14" s="43"/>
    </row>
    <row r="15" spans="4:30" hidden="1">
      <c r="D15" s="17"/>
      <c r="H15" s="6"/>
      <c r="J15" s="38"/>
      <c r="K15" s="38"/>
      <c r="N15" s="38"/>
      <c r="O15" s="38"/>
      <c r="V15" s="38"/>
      <c r="W15" s="43"/>
    </row>
    <row r="16" spans="4:30" ht="20.100000000000001" customHeight="1">
      <c r="D16" s="29"/>
      <c r="E16" s="30" t="s">
        <v>479</v>
      </c>
      <c r="F16" s="30" t="s">
        <v>173</v>
      </c>
      <c r="G16" s="31" t="str">
        <f>+IFERROR(IF(COUNT(G14:G15),ROUND(SUM(G14:G15),0),""),"")</f>
        <v/>
      </c>
      <c r="H16" s="31" t="str">
        <f>+IFERROR(IF(COUNT(H13:H15),ROUND(SUM(H13:H15),0),""),"")</f>
        <v/>
      </c>
      <c r="I16" s="31" t="str">
        <f>+IFERROR(IF(COUNT(I13:I15),ROUND(SUM(I13:I15),0),""),"")</f>
        <v/>
      </c>
      <c r="J16" s="31" t="str">
        <f>+IFERROR(IF(COUNT(J13:J15),ROUND(SUM(J13:J15),0),""),"")</f>
        <v/>
      </c>
      <c r="K16" s="31" t="str">
        <f>+IFERROR(IF(COUNT(K13:K15),ROUND(SUM(K13:K15),0),""),"")</f>
        <v/>
      </c>
      <c r="L16" s="34" t="str">
        <f>+IFERROR(IF(COUNT(K16),ROUND(K16/'Shareholding Pattern'!$L$78*100,2),""),"")</f>
        <v/>
      </c>
      <c r="M16" s="39" t="str">
        <f>+IFERROR(IF(COUNT(M13:M15),ROUND(SUM(M13:M15),0),""),"")</f>
        <v/>
      </c>
      <c r="N16" s="39" t="str">
        <f>+IFERROR(IF(COUNT(N13:N15),ROUND(SUM(N13:N15),0),""),"")</f>
        <v/>
      </c>
      <c r="O16" s="39" t="str">
        <f>+IFERROR(IF(COUNT(O13:O15),ROUND(SUM(O13:O15),0),""),"")</f>
        <v/>
      </c>
      <c r="P16" s="34" t="str">
        <f>+IFERROR(IF(COUNT(O16),ROUND(O16/('Shareholding Pattern'!$P$79)*100,2),""),"")</f>
        <v/>
      </c>
      <c r="Q16" s="31" t="str">
        <f>+IFERROR(IF(COUNT(Q13:Q15),ROUND(SUM(Q13:Q15),0),""),"")</f>
        <v/>
      </c>
      <c r="R16" s="31" t="str">
        <f>+IFERROR(IF(COUNT(R13:R15),ROUND(SUM(R13:R15),0),""),"")</f>
        <v/>
      </c>
      <c r="S16" s="31" t="str">
        <f>+IFERROR(IF(COUNT(S13:S15),ROUND(SUM(S13:S15),0),""),"")</f>
        <v/>
      </c>
      <c r="T16" s="34" t="str">
        <f>+IFERROR(IF(COUNT(K16,S16),ROUND(SUM(S16,K16)/SUM('Shareholding Pattern'!$L$78,'Shareholding Pattern'!$T$78)*100,2),""),"")</f>
        <v/>
      </c>
      <c r="U16" s="31" t="str">
        <f>+IFERROR(IF(COUNT(U13:U15),ROUND(SUM(U13:U15),0),""),"")</f>
        <v/>
      </c>
      <c r="V16" s="44" t="str">
        <f>+IFERROR(IF(COUNT(U16,K16),ROUND(SUM(U16)/SUM(K16)*100,2),""),0)</f>
        <v/>
      </c>
      <c r="W16" s="31" t="str">
        <f>+IFERROR(IF(COUNT(W13:W15),ROUND(SUM(W13:W15),0),""),"")</f>
        <v/>
      </c>
    </row>
  </sheetData>
  <sheetProtection algorithmName="SHA-512" hashValue="hGnaSQgtiw2X+dKSDELuB/GScmx7D/UQsPUrJVGif+Uv1RzN/EWmPHmLyFidm9+14OiHbL2/bIKLNqOKZANLiQ==" saltValue="VHCb0Odx+YE0h3gglgcfRQ==" spinCount="100000" sheet="1" objects="1" scenarios="1"/>
  <mergeCells count="19">
    <mergeCell ref="X9:X11"/>
    <mergeCell ref="U9:V10"/>
    <mergeCell ref="Q9:Q11"/>
    <mergeCell ref="R9:R11"/>
    <mergeCell ref="S9:S11"/>
    <mergeCell ref="T9:T11"/>
    <mergeCell ref="W9:W11"/>
    <mergeCell ref="M9:P9"/>
    <mergeCell ref="M10:O10"/>
    <mergeCell ref="D9:D11"/>
    <mergeCell ref="E9:E11"/>
    <mergeCell ref="F9:F11"/>
    <mergeCell ref="G9:G11"/>
    <mergeCell ref="H9:H11"/>
    <mergeCell ref="I9:I11"/>
    <mergeCell ref="J9:J11"/>
    <mergeCell ref="K9:K11"/>
    <mergeCell ref="L9:L11"/>
    <mergeCell ref="P10:P11"/>
  </mergeCells>
  <dataValidations count="5">
    <dataValidation type="textLength" operator="equal" allowBlank="1" showInputMessage="1" showErrorMessage="1" prompt="[A-Z][A-Z][A-Z][A-Z][A-Z][0-9][0-9][0-9][0-9][A-Z]_x000a__x000a_In absence of PAN write : ZZZZZ9999Z" sqref="F13">
      <formula1>10</formula1>
    </dataValidation>
    <dataValidation type="whole" operator="greaterThan" allowBlank="1" showInputMessage="1" showErrorMessage="1" sqref="G13">
      <formula1>0</formula1>
    </dataValidation>
    <dataValidation type="whole" operator="greaterThanOrEqual" allowBlank="1" showInputMessage="1" showErrorMessage="1" sqref="H13:J13 M13:N13 Q13:R13">
      <formula1>0</formula1>
    </dataValidation>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s>
  <hyperlinks>
    <hyperlink ref="F16" location="'Shareholding Pattern'!F55" display="Total"/>
    <hyperlink ref="E16" location="'Shareholding Pattern'!F76" display="Click here to go back"/>
  </hyperlinks>
  <pageMargins left="0.7" right="0.7" top="0.75" bottom="0.75" header="0.3" footer="0.3"/>
  <pageSetup orientation="portrait"/>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15" customWidth="1"/>
    <col min="10" max="10" width="2.7109375" customWidth="1"/>
    <col min="11" max="16384" width="9.140625" hidden="1"/>
  </cols>
  <sheetData>
    <row r="1" spans="5:10" hidden="1">
      <c r="I1" s="15">
        <v>0</v>
      </c>
    </row>
    <row r="2" spans="5:10" hidden="1"/>
    <row r="3" spans="5:10" hidden="1"/>
    <row r="4" spans="5:10" hidden="1"/>
    <row r="5" spans="5:10" ht="19.5" hidden="1" customHeight="1"/>
    <row r="6" spans="5:10" ht="12.75" customHeight="1">
      <c r="J6" s="18"/>
    </row>
    <row r="7" spans="5:10">
      <c r="J7" s="18"/>
    </row>
    <row r="8" spans="5:10" ht="11.25" customHeight="1">
      <c r="J8" s="18"/>
    </row>
    <row r="9" spans="5:10" ht="30" customHeight="1">
      <c r="E9" s="447" t="s">
        <v>881</v>
      </c>
      <c r="F9" s="448"/>
      <c r="G9" s="448"/>
      <c r="H9" s="448"/>
      <c r="I9" s="449"/>
      <c r="J9" s="18"/>
    </row>
    <row r="10" spans="5:10">
      <c r="E10" s="531" t="s">
        <v>470</v>
      </c>
      <c r="F10" s="531" t="s">
        <v>128</v>
      </c>
      <c r="G10" s="531" t="s">
        <v>830</v>
      </c>
      <c r="H10" s="531" t="s">
        <v>845</v>
      </c>
      <c r="I10" s="531" t="s">
        <v>847</v>
      </c>
      <c r="J10" s="18"/>
    </row>
    <row r="11" spans="5:10">
      <c r="E11" s="552"/>
      <c r="F11" s="461"/>
      <c r="G11" s="461"/>
      <c r="H11" s="461"/>
      <c r="I11" s="461"/>
      <c r="J11" s="18"/>
    </row>
    <row r="12" spans="5:10">
      <c r="E12" s="553"/>
      <c r="F12" s="459"/>
      <c r="G12" s="459"/>
      <c r="H12" s="459"/>
      <c r="I12" s="459"/>
      <c r="J12" s="18"/>
    </row>
    <row r="13" spans="5:10" ht="28.5" hidden="1" customHeight="1">
      <c r="E13" s="2"/>
      <c r="F13" s="3"/>
      <c r="G13" s="11"/>
      <c r="H13" s="16"/>
      <c r="I13" s="19"/>
      <c r="J13" s="18"/>
    </row>
    <row r="14" spans="5:10" ht="25.5" customHeight="1">
      <c r="E14" s="17"/>
      <c r="F14" s="6"/>
      <c r="G14" s="6"/>
      <c r="H14" s="6"/>
      <c r="I14" s="9" t="s">
        <v>549</v>
      </c>
      <c r="J14" s="18"/>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whole" operator="greaterThanOrEqual" allowBlank="1" showInputMessage="1" showErrorMessage="1" sqref="F13">
      <formula1>0</formula1>
    </dataValidation>
    <dataValidation type="decimal" operator="greaterThanOrEqual" allowBlank="1" showInputMessage="1" showErrorMessage="1" sqref="G13:H13">
      <formula1>0</formula1>
    </dataValidation>
  </dataValidations>
  <hyperlinks>
    <hyperlink ref="I14" location="'Shareholding Pattern'!F27" display="Click here to go back "/>
  </hyperlinks>
  <pageMargins left="0.7" right="0.7" top="0.75" bottom="0.75" header="0.3" footer="0.3"/>
  <pageSetup orientation="portrait"/>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B49"/>
  <sheetViews>
    <sheetView workbookViewId="0">
      <selection activeCell="C3" sqref="C3"/>
    </sheetView>
  </sheetViews>
  <sheetFormatPr defaultColWidth="9" defaultRowHeight="15"/>
  <sheetData>
    <row r="1" spans="2:2">
      <c r="B1" s="14"/>
    </row>
    <row r="2" spans="2:2">
      <c r="B2" s="14"/>
    </row>
    <row r="3" spans="2:2">
      <c r="B3" s="14"/>
    </row>
    <row r="4" spans="2:2">
      <c r="B4" s="14"/>
    </row>
    <row r="5" spans="2:2">
      <c r="B5" s="14"/>
    </row>
    <row r="6" spans="2:2">
      <c r="B6" s="14"/>
    </row>
    <row r="7" spans="2:2">
      <c r="B7" s="14"/>
    </row>
    <row r="8" spans="2:2">
      <c r="B8" s="14"/>
    </row>
    <row r="9" spans="2:2">
      <c r="B9" s="14"/>
    </row>
    <row r="10" spans="2:2">
      <c r="B10" s="14"/>
    </row>
    <row r="11" spans="2:2">
      <c r="B11" s="14"/>
    </row>
    <row r="12" spans="2:2">
      <c r="B12" s="14"/>
    </row>
    <row r="13" spans="2:2">
      <c r="B13" s="14"/>
    </row>
    <row r="14" spans="2:2">
      <c r="B14" s="14"/>
    </row>
    <row r="15" spans="2:2">
      <c r="B15" s="14"/>
    </row>
    <row r="16" spans="2:2">
      <c r="B16" s="14"/>
    </row>
    <row r="17" spans="2:2">
      <c r="B17" s="14"/>
    </row>
    <row r="18" spans="2:2">
      <c r="B18" s="14"/>
    </row>
    <row r="19" spans="2:2">
      <c r="B19" s="14"/>
    </row>
    <row r="20" spans="2:2">
      <c r="B20" s="14"/>
    </row>
    <row r="21" spans="2:2">
      <c r="B21" s="14"/>
    </row>
    <row r="22" spans="2:2">
      <c r="B22" s="14"/>
    </row>
    <row r="23" spans="2:2">
      <c r="B23" s="14"/>
    </row>
    <row r="24" spans="2:2">
      <c r="B24" s="14"/>
    </row>
    <row r="25" spans="2:2">
      <c r="B25" s="14"/>
    </row>
    <row r="26" spans="2:2">
      <c r="B26" s="14"/>
    </row>
    <row r="27" spans="2:2">
      <c r="B27" s="14"/>
    </row>
    <row r="28" spans="2:2">
      <c r="B28" s="14"/>
    </row>
    <row r="29" spans="2:2">
      <c r="B29" s="14"/>
    </row>
    <row r="30" spans="2:2">
      <c r="B30" s="14"/>
    </row>
    <row r="31" spans="2:2">
      <c r="B31" s="14"/>
    </row>
    <row r="32" spans="2:2">
      <c r="B32" s="14"/>
    </row>
    <row r="33" spans="2:2">
      <c r="B33" s="14"/>
    </row>
    <row r="34" spans="2:2">
      <c r="B34" s="14"/>
    </row>
    <row r="35" spans="2:2">
      <c r="B35" s="14"/>
    </row>
    <row r="36" spans="2:2">
      <c r="B36" s="14"/>
    </row>
    <row r="37" spans="2:2">
      <c r="B37" s="14"/>
    </row>
    <row r="38" spans="2:2">
      <c r="B38" s="14"/>
    </row>
    <row r="39" spans="2:2">
      <c r="B39" s="14"/>
    </row>
    <row r="40" spans="2:2">
      <c r="B40" s="14"/>
    </row>
    <row r="41" spans="2:2">
      <c r="B41" s="14"/>
    </row>
    <row r="42" spans="2:2">
      <c r="B42" s="14"/>
    </row>
    <row r="43" spans="2:2">
      <c r="B43" s="14"/>
    </row>
    <row r="44" spans="2:2">
      <c r="B44" s="14"/>
    </row>
    <row r="45" spans="2:2">
      <c r="B45" s="14"/>
    </row>
    <row r="46" spans="2:2">
      <c r="B46" s="14"/>
    </row>
    <row r="47" spans="2:2">
      <c r="B47" s="14"/>
    </row>
    <row r="48" spans="2:2">
      <c r="B48" s="14"/>
    </row>
    <row r="49" spans="2:2">
      <c r="B49" s="14"/>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1"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4" t="s">
        <v>439</v>
      </c>
      <c r="E9" s="555"/>
      <c r="F9" s="555"/>
      <c r="G9" s="555"/>
      <c r="H9" s="556"/>
    </row>
    <row r="10" spans="4:9">
      <c r="D10" s="531" t="s">
        <v>470</v>
      </c>
      <c r="E10" s="531" t="s">
        <v>837</v>
      </c>
      <c r="F10" s="531" t="s">
        <v>839</v>
      </c>
      <c r="G10" s="531" t="s">
        <v>840</v>
      </c>
      <c r="H10" s="531" t="s">
        <v>843</v>
      </c>
    </row>
    <row r="11" spans="4:9">
      <c r="D11" s="557"/>
      <c r="E11" s="557"/>
      <c r="F11" s="461"/>
      <c r="G11" s="461"/>
      <c r="H11" s="461"/>
    </row>
    <row r="12" spans="4:9">
      <c r="D12" s="558"/>
      <c r="E12" s="558"/>
      <c r="F12" s="459"/>
      <c r="G12" s="459"/>
      <c r="H12" s="459"/>
    </row>
    <row r="13" spans="4:9" hidden="1">
      <c r="D13" s="10"/>
      <c r="E13" s="11"/>
      <c r="F13" s="11"/>
      <c r="G13" s="4"/>
      <c r="H13" s="12"/>
    </row>
    <row r="14" spans="4:9" ht="24.75" customHeight="1">
      <c r="D14" s="5"/>
      <c r="E14" s="13"/>
      <c r="F14" s="6"/>
      <c r="G14" s="6"/>
      <c r="H14" s="9" t="s">
        <v>882</v>
      </c>
    </row>
  </sheetData>
  <sheetProtection algorithmName="SHA-512" hashValue="ULF2R2seYU7qIdqQsi5DSq618ndpUIojl3wgOVJXfNqNTkuqKZVcMA3KhF/bCnufOyrq4nLObiXbcSlq4srR6Q==" saltValue="084Bcdk3g5D6c20FP/QFGA==" spinCount="100000" sheet="1" objects="1" scenarios="1"/>
  <mergeCells count="6">
    <mergeCell ref="D9:H9"/>
    <mergeCell ref="D10:D12"/>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72" display="Cick here to go back"/>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1"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47" t="s">
        <v>440</v>
      </c>
      <c r="F9" s="448"/>
      <c r="G9" s="448"/>
      <c r="H9" s="448"/>
      <c r="I9" s="7"/>
    </row>
    <row r="10" spans="5:9">
      <c r="E10" s="531" t="s">
        <v>470</v>
      </c>
      <c r="F10" s="531" t="s">
        <v>128</v>
      </c>
      <c r="G10" s="531" t="s">
        <v>830</v>
      </c>
      <c r="H10" s="531" t="s">
        <v>833</v>
      </c>
      <c r="I10" s="559" t="s">
        <v>835</v>
      </c>
    </row>
    <row r="11" spans="5:9">
      <c r="E11" s="557"/>
      <c r="F11" s="461"/>
      <c r="G11" s="461"/>
      <c r="H11" s="461"/>
      <c r="I11" s="560"/>
    </row>
    <row r="12" spans="5:9">
      <c r="E12" s="558"/>
      <c r="F12" s="459"/>
      <c r="G12" s="459"/>
      <c r="H12" s="459"/>
      <c r="I12" s="561"/>
    </row>
    <row r="13" spans="5:9" hidden="1">
      <c r="E13" s="2"/>
      <c r="F13" s="3"/>
      <c r="G13" s="4"/>
      <c r="H13" s="4"/>
      <c r="I13" s="8"/>
    </row>
    <row r="14" spans="5:9" ht="24.75" customHeight="1">
      <c r="E14" s="5"/>
      <c r="F14" s="6"/>
      <c r="G14" s="6"/>
      <c r="H14" s="6"/>
      <c r="I14" s="9" t="s">
        <v>479</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73" display="Click here to go 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f</cp:lastModifiedBy>
  <cp:lastPrinted>2016-09-08T06:44:00Z</cp:lastPrinted>
  <dcterms:created xsi:type="dcterms:W3CDTF">2015-12-16T12:56:00Z</dcterms:created>
  <dcterms:modified xsi:type="dcterms:W3CDTF">2024-01-19T13:03:13Z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y fmtid="{D5CDD505-2E9C-101B-9397-08002B2CF9AE}" pid="3" name="ICV">
    <vt:lpwstr>7EF254B254AC42D1AA777462A8022169_12</vt:lpwstr>
  </property>
  <property fmtid="{D5CDD505-2E9C-101B-9397-08002B2CF9AE}" pid="4" name="KSOProductBuildVer">
    <vt:lpwstr>1033-12.2.0.13263</vt:lpwstr>
  </property>
</Properties>
</file>